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235" tabRatio="776" activeTab="0"/>
  </bookViews>
  <sheets>
    <sheet name="1.Címrend" sheetId="1" r:id="rId1"/>
    <sheet name="2. ÖNK.BEV." sheetId="2" r:id="rId2"/>
    <sheet name="3.INTÉZMÉNYEK BEV." sheetId="3" r:id="rId3"/>
    <sheet name="4. ÖNK.Bev.részl." sheetId="4" r:id="rId4"/>
    <sheet name="5.Önk.kiadásai" sheetId="5" r:id="rId5"/>
    <sheet name="6.intézm.kiadások" sheetId="6" r:id="rId6"/>
    <sheet name="7. Önkor. felhalmozási kiad." sheetId="7" r:id="rId7"/>
    <sheet name="8. Intézm felhalm." sheetId="8" r:id="rId8"/>
    <sheet name="9.Támogatás ért.kiad." sheetId="9" r:id="rId9"/>
    <sheet name="10.Önkorm.tartalékok" sheetId="10" r:id="rId10"/>
    <sheet name="11.Önk.műk-felh.mérlegsz." sheetId="11" r:id="rId11"/>
    <sheet name="12.Önk.közvetett tám." sheetId="12" r:id="rId12"/>
    <sheet name="13. Előir.felh.ütem" sheetId="13" r:id="rId13"/>
    <sheet name="14.Államig.fel.mérl." sheetId="14" r:id="rId14"/>
    <sheet name="15.Kötelező fel.mérl." sheetId="15" r:id="rId15"/>
    <sheet name="16.Önként váll.fel.mérl." sheetId="16" r:id="rId16"/>
    <sheet name="17. Önk.álláshelyek" sheetId="17" state="hidden" r:id="rId17"/>
    <sheet name="17. tartalék keret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beruh" localSheetId="0">'[2]4.1. táj.'!#REF!</definedName>
    <definedName name="beruh" localSheetId="11">'[2]4.1. táj.'!#REF!</definedName>
    <definedName name="beruh" localSheetId="14">'[2]4.1. táj.'!#REF!</definedName>
    <definedName name="beruh" localSheetId="15">'[2]4.1. táj.'!#REF!</definedName>
    <definedName name="beruh">'[2]4.1. táj.'!#REF!</definedName>
    <definedName name="intézmények" localSheetId="0">'[1]4.1. táj.'!#REF!</definedName>
    <definedName name="intézmények" localSheetId="11">'[1]4.1. táj.'!#REF!</definedName>
    <definedName name="intézmények" localSheetId="14">'[1]4.1. táj.'!#REF!</definedName>
    <definedName name="intézmények" localSheetId="15">'[1]4.1. táj.'!#REF!</definedName>
    <definedName name="intézmények">'[1]4.1. táj.'!#REF!</definedName>
    <definedName name="_xlnm.Print_Titles" localSheetId="3">'4. ÖNK.Bev.részl.'!$1:$6</definedName>
    <definedName name="_xlnm.Print_Area" localSheetId="0">'1.Címrend'!$A$1:$I$37</definedName>
    <definedName name="_xlnm.Print_Area" localSheetId="12">'13. Előir.felh.ütem'!$A$1:$N$174</definedName>
    <definedName name="_xlnm.Print_Area" localSheetId="16">'17. Önk.álláshelyek'!$A$1:$F$12</definedName>
    <definedName name="_xlnm.Print_Area" localSheetId="17">'17. tartalék keret'!$A$1:$F$30</definedName>
    <definedName name="_xlnm.Print_Area" localSheetId="1">'2. ÖNK.BEV.'!$A$1:$G$43</definedName>
    <definedName name="_xlnm.Print_Area" localSheetId="3">'4. ÖNK.Bev.részl.'!$A$1:$H$107</definedName>
    <definedName name="_xlnm.Print_Area" localSheetId="6">'7. Önkor. felhalmozási kiad.'!$A$1:$I$51</definedName>
  </definedNames>
  <calcPr fullCalcOnLoad="1"/>
</workbook>
</file>

<file path=xl/comments18.xml><?xml version="1.0" encoding="utf-8"?>
<comments xmlns="http://schemas.openxmlformats.org/spreadsheetml/2006/main">
  <authors>
    <author>szentek</author>
  </authors>
  <commentList>
    <comment ref="B4" authorId="0">
      <text>
        <r>
          <rPr>
            <b/>
            <sz val="12"/>
            <rFont val="Tahoma"/>
            <family val="2"/>
          </rPr>
          <t>szentek:</t>
        </r>
        <r>
          <rPr>
            <sz val="12"/>
            <rFont val="Tahoma"/>
            <family val="2"/>
          </rPr>
          <t xml:space="preserve">
Megindítása pályázati vagy más forrás megléte esetén!</t>
        </r>
      </text>
    </comment>
    <comment ref="B5" authorId="0">
      <text>
        <r>
          <rPr>
            <b/>
            <sz val="12"/>
            <rFont val="Tahoma"/>
            <family val="2"/>
          </rPr>
          <t>szentek:</t>
        </r>
        <r>
          <rPr>
            <sz val="12"/>
            <rFont val="Tahoma"/>
            <family val="2"/>
          </rPr>
          <t xml:space="preserve">
Majthényi u. járda, 
Rózsika u. járda, 
Vasút u. járda 
Koppány út+támfal
engedélyek hosszabbítása (pl Mészégető,Ásvány stb.)
Hivalatal kazán, Rendelő rámpa
</t>
        </r>
      </text>
    </comment>
    <comment ref="B6" authorId="0">
      <text>
        <r>
          <rPr>
            <b/>
            <sz val="12"/>
            <rFont val="Tahoma"/>
            <family val="2"/>
          </rPr>
          <t>szentek:</t>
        </r>
        <r>
          <rPr>
            <sz val="12"/>
            <rFont val="Tahoma"/>
            <family val="2"/>
          </rPr>
          <t xml:space="preserve">
elkészült, számlázása az idén.
</t>
        </r>
      </text>
    </comment>
    <comment ref="B13" authorId="0">
      <text>
        <r>
          <rPr>
            <b/>
            <sz val="12"/>
            <rFont val="Tahoma"/>
            <family val="2"/>
          </rPr>
          <t>szentek:</t>
        </r>
        <r>
          <rPr>
            <sz val="12"/>
            <rFont val="Tahoma"/>
            <family val="2"/>
          </rPr>
          <t xml:space="preserve">
költségvetése most készül gépészet: 26M
tetőszerkezet 40 M.</t>
        </r>
      </text>
    </comment>
    <comment ref="B16" authorId="0">
      <text>
        <r>
          <rPr>
            <b/>
            <sz val="12"/>
            <rFont val="Tahoma"/>
            <family val="2"/>
          </rPr>
          <t>szentek:</t>
        </r>
        <r>
          <rPr>
            <sz val="12"/>
            <rFont val="Tahoma"/>
            <family val="2"/>
          </rPr>
          <t xml:space="preserve">
Teljes bekerülési költsége
 ~100-110MFt +ÁFA
Kivitelező: STÜ
</t>
        </r>
      </text>
    </comment>
    <comment ref="B17" authorId="0">
      <text>
        <r>
          <rPr>
            <b/>
            <sz val="12"/>
            <rFont val="Tahoma"/>
            <family val="2"/>
          </rPr>
          <t>szentek:</t>
        </r>
        <r>
          <rPr>
            <sz val="12"/>
            <rFont val="Tahoma"/>
            <family val="2"/>
          </rPr>
          <t xml:space="preserve">
Tetőcsere, koszorú ablakcsere, drywit, kazáncsere, kémény, színezés
Kivitelező: STÜ</t>
        </r>
      </text>
    </comment>
    <comment ref="B20" authorId="0">
      <text>
        <r>
          <rPr>
            <b/>
            <sz val="12"/>
            <rFont val="Tahoma"/>
            <family val="2"/>
          </rPr>
          <t>szentek:</t>
        </r>
        <r>
          <rPr>
            <sz val="12"/>
            <rFont val="Tahoma"/>
            <family val="2"/>
          </rPr>
          <t xml:space="preserve">
A Hóvirág utcától a Jegenye völgy felé eső szakasz, benőtt gazos területének kitisztítása, dózerolás, helyenként 20-50es murvakő terítés. Kivitelező STÜ</t>
        </r>
      </text>
    </comment>
    <comment ref="B21" authorId="0">
      <text>
        <r>
          <rPr>
            <b/>
            <sz val="12"/>
            <rFont val="Tahoma"/>
            <family val="2"/>
          </rPr>
          <t>szentek:</t>
        </r>
        <r>
          <rPr>
            <sz val="12"/>
            <rFont val="Tahoma"/>
            <family val="2"/>
          </rPr>
          <t xml:space="preserve">
tervei készülnek, költsége erősen becsült.</t>
        </r>
        <r>
          <rPr>
            <sz val="9"/>
            <rFont val="Tahoma"/>
            <family val="2"/>
          </rPr>
          <t xml:space="preserve">
</t>
        </r>
      </text>
    </comment>
    <comment ref="B23" authorId="0">
      <text>
        <r>
          <rPr>
            <b/>
            <sz val="9"/>
            <rFont val="Tahoma"/>
            <family val="2"/>
          </rPr>
          <t>szentek: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Gumitégla csere, kerítésjavítás, homokcsere, hinta felújítás
</t>
        </r>
      </text>
    </comment>
    <comment ref="B24" authorId="0">
      <text>
        <r>
          <rPr>
            <b/>
            <sz val="9"/>
            <rFont val="Tahoma"/>
            <family val="2"/>
          </rPr>
          <t>szentek: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játszóeszközök
</t>
        </r>
      </text>
    </comment>
    <comment ref="B26" authorId="0">
      <text>
        <r>
          <rPr>
            <b/>
            <sz val="12"/>
            <rFont val="Tahoma"/>
            <family val="2"/>
          </rPr>
          <t>szentek:</t>
        </r>
        <r>
          <rPr>
            <sz val="12"/>
            <rFont val="Tahoma"/>
            <family val="2"/>
          </rPr>
          <t xml:space="preserve">
Hiányzó járdaszakaszok pótlása (terve készül)
Kivitelező: STÜ
</t>
        </r>
      </text>
    </comment>
    <comment ref="B27" authorId="0">
      <text>
        <r>
          <rPr>
            <b/>
            <sz val="12"/>
            <rFont val="Tahoma"/>
            <family val="2"/>
          </rPr>
          <t>Kivitelező: STÜ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B28" authorId="0">
      <text>
        <r>
          <rPr>
            <b/>
            <sz val="12"/>
            <rFont val="Tahoma"/>
            <family val="2"/>
          </rPr>
          <t xml:space="preserve">Kivitelező: STÜ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<sst xmlns="http://schemas.openxmlformats.org/spreadsheetml/2006/main" count="5361" uniqueCount="705">
  <si>
    <t>TARTALÉKOK ÖSSZESEN</t>
  </si>
  <si>
    <t>I.+II. KIADÁSOK ÖSSZESEN</t>
  </si>
  <si>
    <t>Helyi önkormányzatoknak és költségvetési szerveinek</t>
  </si>
  <si>
    <t>Immateriális javak vásárlása</t>
  </si>
  <si>
    <t>Felhalmozási célú céltartalékok</t>
  </si>
  <si>
    <t>Céltartalékok összesen</t>
  </si>
  <si>
    <t>Működési célú céltartalékok összesen</t>
  </si>
  <si>
    <t xml:space="preserve">Beruházási kiadások </t>
  </si>
  <si>
    <t>2. Működési célú támogatásértékű kiadások</t>
  </si>
  <si>
    <t>3. Felhalmozási célú támogatásértékű kiadások</t>
  </si>
  <si>
    <t>TÁMOGATÁSÉRTÉKŰ KIADÁSOK ÖSSZESEN</t>
  </si>
  <si>
    <t>1. Működési célú pénzeszközátadások</t>
  </si>
  <si>
    <t>I. TÁMOGATÁSÉRTÉKŰ KIADÁSOK</t>
  </si>
  <si>
    <t>II. PÉNZESZKÖZÁTADÁSOK ÁLLAMHÁZTARTÁSON KÍVÜLRE</t>
  </si>
  <si>
    <t>Felhalmozási célú céltartalékok összesen</t>
  </si>
  <si>
    <t>Intézményi feladatok céltartalékai</t>
  </si>
  <si>
    <t>Tartalékok előirányzatai</t>
  </si>
  <si>
    <t>Működési célra, áht-n kívülre nyújtott támog. kölcsön visszatér.</t>
  </si>
  <si>
    <t>Felhalmozási célra, áht-n kívülre nyújtott támog. kölcsön visszatér.</t>
  </si>
  <si>
    <t>2. Felhalmozási célú pénzeszközátadások</t>
  </si>
  <si>
    <t>Előző évi előirányzatmaradvámy, pénzmaradvány átvétel</t>
  </si>
  <si>
    <t>Fejezeti kezelésű előirányzatoknak</t>
  </si>
  <si>
    <t>Kapott támogatások</t>
  </si>
  <si>
    <t>Kapott támogatások összesen</t>
  </si>
  <si>
    <t>11.</t>
  </si>
  <si>
    <t>12.</t>
  </si>
  <si>
    <t>14.</t>
  </si>
  <si>
    <t>Működési kiadások</t>
  </si>
  <si>
    <t>Finanszírozási bevételek összesen</t>
  </si>
  <si>
    <t>Felhalmozási célú bevételek</t>
  </si>
  <si>
    <t>BEVÉTELEK ÖSSZESEN</t>
  </si>
  <si>
    <t>KIADÁSOK ÖSSZESEN</t>
  </si>
  <si>
    <t>Járművek felújítása</t>
  </si>
  <si>
    <t>13.</t>
  </si>
  <si>
    <t>Részvények, részesedések, államkötvények</t>
  </si>
  <si>
    <t>Értékpapírok vás. - Felhalmozási célú kiadások</t>
  </si>
  <si>
    <t>Értékpapírok ért. bev. - Működési célú bev.</t>
  </si>
  <si>
    <t>Járművek vásárlása</t>
  </si>
  <si>
    <t>Központi költségvetési szervnek</t>
  </si>
  <si>
    <t>Beruházási kiadások</t>
  </si>
  <si>
    <t>Intézményi működési bevételek összesen</t>
  </si>
  <si>
    <t>Üzemeltetésből, koncesszióból származó bevételek</t>
  </si>
  <si>
    <t>Üzemeltetésből származó bevételek</t>
  </si>
  <si>
    <t>Koncesszióból származó bevételek</t>
  </si>
  <si>
    <t>Felújítási kiadások összesen</t>
  </si>
  <si>
    <t>Intézményi feladatok céltartalékai összesen</t>
  </si>
  <si>
    <t>Pénzügyi befektetések bevételei</t>
  </si>
  <si>
    <t xml:space="preserve">Működési célú pénzeszköz átvétel </t>
  </si>
  <si>
    <t>Költségvetési bevételek összesen</t>
  </si>
  <si>
    <t>Előző évi előir., pm. igényb. - Felhalm. célra</t>
  </si>
  <si>
    <t>Értékpapírok ért. bev. - Felhalm. célú bev.</t>
  </si>
  <si>
    <t xml:space="preserve">Építményadó                                                                        </t>
  </si>
  <si>
    <t xml:space="preserve">Telekadó                 </t>
  </si>
  <si>
    <t>Megnevezés</t>
  </si>
  <si>
    <t>Polgármesteri Hivatal</t>
  </si>
  <si>
    <t>1.</t>
  </si>
  <si>
    <t>2.</t>
  </si>
  <si>
    <t>3.</t>
  </si>
  <si>
    <t>Ingatlanok és kapcsolódó vagyoni értékű jogok vás.</t>
  </si>
  <si>
    <t>Földterületek vásárlása</t>
  </si>
  <si>
    <t>Telkek vásárlása</t>
  </si>
  <si>
    <t>Dologi kiadások</t>
  </si>
  <si>
    <t>6.</t>
  </si>
  <si>
    <t>Felhalmozási kiadások</t>
  </si>
  <si>
    <t>7.</t>
  </si>
  <si>
    <t>Tartalék előirányzatok</t>
  </si>
  <si>
    <t>8.</t>
  </si>
  <si>
    <t>9.</t>
  </si>
  <si>
    <t>10.</t>
  </si>
  <si>
    <t xml:space="preserve">Bevételek részletes bontásban </t>
  </si>
  <si>
    <t>Tartósan adott kölcsönök visszatérülése összesen</t>
  </si>
  <si>
    <t>Felhalmozási célú támogatásértékű kiadások</t>
  </si>
  <si>
    <t>Pénzügyi vállalkozásoknak</t>
  </si>
  <si>
    <t>Egyéb vállalkozásoknak</t>
  </si>
  <si>
    <t>Háztartásoknak</t>
  </si>
  <si>
    <t>Non-profit szervezeteknek</t>
  </si>
  <si>
    <t>Egyéb külföldieknek</t>
  </si>
  <si>
    <t>Működési célú pénzeszközátadások összesen</t>
  </si>
  <si>
    <t>1. a</t>
  </si>
  <si>
    <t>Támogatásértékű bevételek</t>
  </si>
  <si>
    <t>Céltartalék</t>
  </si>
  <si>
    <t>Működési célú bevételek</t>
  </si>
  <si>
    <t>Épületek vásárlása, létesítése</t>
  </si>
  <si>
    <t>Egyéb építmények vásárlása, létesítése</t>
  </si>
  <si>
    <t>Önkormányzat</t>
  </si>
  <si>
    <t>Működési célú támogatásértékű kiadások</t>
  </si>
  <si>
    <t>Felhalmozási jellegű bevételek összesen</t>
  </si>
  <si>
    <t>Költségvetési kiadások összesen:</t>
  </si>
  <si>
    <t xml:space="preserve">Felhalmozási bevételek </t>
  </si>
  <si>
    <t>Felhalmozási bevételek</t>
  </si>
  <si>
    <t>Működési célú átvett pénzeszközök</t>
  </si>
  <si>
    <t>Működési célú kölcsönök</t>
  </si>
  <si>
    <t>Kapott kölcsönök</t>
  </si>
  <si>
    <t>Nyújtott kölcsönök</t>
  </si>
  <si>
    <t>Felhalmozási célú kölcsönök</t>
  </si>
  <si>
    <t>Nyújtott kölcsön vissztérülése</t>
  </si>
  <si>
    <t>Felhalmozási célú átvett pénzeszközök</t>
  </si>
  <si>
    <t>Felhalmozási célú péneszközátadások</t>
  </si>
  <si>
    <t>Kölcsönök</t>
  </si>
  <si>
    <t>Kölcsön nyújtása</t>
  </si>
  <si>
    <t>Kölcsön törlesztése</t>
  </si>
  <si>
    <t>Önkormányzat céltartalékai összesen</t>
  </si>
  <si>
    <t>Tartósan adott kölcsönök</t>
  </si>
  <si>
    <t>Működési bevételek</t>
  </si>
  <si>
    <t>Tárgyi eszközök, immateriális javak értékesítése</t>
  </si>
  <si>
    <t>Immateriális javak értékesítése</t>
  </si>
  <si>
    <t>Föld értékesítése</t>
  </si>
  <si>
    <t>Ingatlanok és kapcsolódó vagyoni értékű jogok értékesítése</t>
  </si>
  <si>
    <t>Gépek, berendezések, felszerelések értékesítése</t>
  </si>
  <si>
    <t>Járművek értékesítése</t>
  </si>
  <si>
    <t>Szellemi termékek vásárlása</t>
  </si>
  <si>
    <t>Vagyoni értékű jogok vásárlása</t>
  </si>
  <si>
    <t>Képzőművészeti alkotások vásárlása</t>
  </si>
  <si>
    <t>Gépek, berendezések és felszerelések vásárlása</t>
  </si>
  <si>
    <t>4.</t>
  </si>
  <si>
    <t>5.</t>
  </si>
  <si>
    <t xml:space="preserve">Felhalmozási célú pénzeszköz átvétel </t>
  </si>
  <si>
    <t>Működési célú, támogatásértékű bevételek</t>
  </si>
  <si>
    <t>Felhalmozási célú, támogatásértékű bevételek</t>
  </si>
  <si>
    <t>Belföldi államkötvények értékesítése</t>
  </si>
  <si>
    <t>Tartósan adott kölcsönök visszatérülése</t>
  </si>
  <si>
    <t>38.</t>
  </si>
  <si>
    <t>Felhalmozási célú támogatási kölcsönök áht-n kívülre</t>
  </si>
  <si>
    <t>Háztartásoknak nyújtott felhalm. célú támog. kölcs.</t>
  </si>
  <si>
    <t>Tartósan adott kölcsönök összesen</t>
  </si>
  <si>
    <t>Helyszíni és szabálysértési bírság</t>
  </si>
  <si>
    <t>Önkormányzat támogatásértékű kiadások, pénzeszközátadások</t>
  </si>
  <si>
    <t>1. Előző évi előirányzat-maradvány, pénzmaradvány átadás</t>
  </si>
  <si>
    <t>Osztalék és hozamok</t>
  </si>
  <si>
    <t>Pénzeszközátvételek államháztartáson kívülről összesen</t>
  </si>
  <si>
    <t>Pénzeszközátadások államháztartáson kívülre összesen</t>
  </si>
  <si>
    <t>Többcélú kistérségi társ. és költségv. szerveinek</t>
  </si>
  <si>
    <t>Állami nem pénzügyi vállalkozásoknak</t>
  </si>
  <si>
    <t>Előző évi előir.-maradvány, pénzmaradvány átad.</t>
  </si>
  <si>
    <t>Felhalmozási célú támogatásértékű kiad. összesen</t>
  </si>
  <si>
    <t>Ügyvitel- és számítástechnikai eszközök vás.</t>
  </si>
  <si>
    <t>Egyéb gépek, berendezések és felszerelések vás.</t>
  </si>
  <si>
    <t>Hangszerek vásárlása</t>
  </si>
  <si>
    <t>Részvények, részesedések vásárlása</t>
  </si>
  <si>
    <t>Pénzeszközátvételek államháztartáson kívülről</t>
  </si>
  <si>
    <t>Személyi juttatások</t>
  </si>
  <si>
    <t>Finanszírozási kiadások összesen</t>
  </si>
  <si>
    <t>Támogatásértékű bevételek összesen</t>
  </si>
  <si>
    <t>Különféle államkötvények vásárlása</t>
  </si>
  <si>
    <t>Felújítási kiadások</t>
  </si>
  <si>
    <t>Ingatlanok felújítása</t>
  </si>
  <si>
    <t>Épületek felújítása</t>
  </si>
  <si>
    <t>Egyéb építmények felújítása</t>
  </si>
  <si>
    <t>Gépek, berendezések és felszerelések felújítása</t>
  </si>
  <si>
    <t>Sor-szám</t>
  </si>
  <si>
    <t>Értékpapírok vásárlásának kiadása</t>
  </si>
  <si>
    <t>Felhalm. célú hitel törlesztése és kötvénybevált.</t>
  </si>
  <si>
    <t>Előző évi előirányzat-, pénzmar. igénybevétele - Működési célra</t>
  </si>
  <si>
    <t>Előző évi előirányzat-, pénzmar. igénybevétele - Felhalmozási célra</t>
  </si>
  <si>
    <t>Értékpapírok vás. - Működési célú kiadások</t>
  </si>
  <si>
    <t xml:space="preserve">Helyi iparűzési adó            </t>
  </si>
  <si>
    <t>Beruházási kiadások ÁFA-ja</t>
  </si>
  <si>
    <t>Céltartalékok</t>
  </si>
  <si>
    <t>Működési célú céltartalékok</t>
  </si>
  <si>
    <t>Költségvetési hiány belső finansz. szolg. előző évi előir.-, pénzmaradvány igénybevétele</t>
  </si>
  <si>
    <t>Felújítási kiadások ÁFA-ja</t>
  </si>
  <si>
    <t>Ellátottak pénzbeli juttatásai</t>
  </si>
  <si>
    <t>Munkaadókat terh. járulékok és szoc. hozzájár. adó</t>
  </si>
  <si>
    <t>Beruházási kiadások összesen</t>
  </si>
  <si>
    <t>Eredeti előir.</t>
  </si>
  <si>
    <t xml:space="preserve">Változás(%) </t>
  </si>
  <si>
    <t>Változás (%)</t>
  </si>
  <si>
    <t>SOLYMÁR NAGYKÖZSÉG BEVÉTELEI ÖSSZESEN</t>
  </si>
  <si>
    <t>ÖNKORMÁNYZAT BEVÉTELEI ÖSSZESEN</t>
  </si>
  <si>
    <t>POLG. HIVATAL BEVÉTELEI ÖSSZESEN</t>
  </si>
  <si>
    <t>I.</t>
  </si>
  <si>
    <t>I/ A</t>
  </si>
  <si>
    <t>I/ B.</t>
  </si>
  <si>
    <t>I/ C.</t>
  </si>
  <si>
    <t>EZÜSTKOR BEVÉTELEI ÖSSZESEN</t>
  </si>
  <si>
    <t>II.</t>
  </si>
  <si>
    <t>Eredeti ei.</t>
  </si>
  <si>
    <t>SOLYMÁR NK. KIADÁSOK ÖSSZESEN</t>
  </si>
  <si>
    <t>Eredeti.ei.</t>
  </si>
  <si>
    <t>elő.ir.</t>
  </si>
  <si>
    <t>Változás     (%)</t>
  </si>
  <si>
    <t>Változás   (%)</t>
  </si>
  <si>
    <t xml:space="preserve">I. </t>
  </si>
  <si>
    <t>I.B</t>
  </si>
  <si>
    <t>I/C</t>
  </si>
  <si>
    <t>Ezüstkor Szociális Gondozó Központ</t>
  </si>
  <si>
    <t>II</t>
  </si>
  <si>
    <t>Önkormányzat Összesen</t>
  </si>
  <si>
    <t>eredeti.ei.</t>
  </si>
  <si>
    <t>Változás</t>
  </si>
  <si>
    <t>(%)</t>
  </si>
  <si>
    <t xml:space="preserve"> Önkormányzat céltartalékai</t>
  </si>
  <si>
    <t>Solymár önkormányzatának és intézményeinek CÍMRENDJE</t>
  </si>
  <si>
    <t>I/a.</t>
  </si>
  <si>
    <t>I/b.</t>
  </si>
  <si>
    <t>I/c.</t>
  </si>
  <si>
    <t>Kiadások Összesen</t>
  </si>
  <si>
    <t>Dologi és egyéb folyó kiadások</t>
  </si>
  <si>
    <t>Bevételek Össszesen</t>
  </si>
  <si>
    <t>MŰKÖDÉSI BEVÉTELEK</t>
  </si>
  <si>
    <t>MŰKÖDÉSI KIADÁSOK</t>
  </si>
  <si>
    <t>Munkaadókat terhelő járulékok</t>
  </si>
  <si>
    <t>MŰKÖDÉSI BEVÉTELEK ÖSSZESEN</t>
  </si>
  <si>
    <t>MŰKÖDÉSI KIADÁSOK ÖSSZESEN</t>
  </si>
  <si>
    <t>FELHALMOZÁSI BEVÉTELEK</t>
  </si>
  <si>
    <t>FELHALMOZÁSI KIADÁSOK</t>
  </si>
  <si>
    <t>Felhalmozási céltartalék</t>
  </si>
  <si>
    <t>FELHALMOZÁSI BEVÉTELEK ÖSSZESEN</t>
  </si>
  <si>
    <t>FELHALM. KIADÁSOK ÖSSZESEN</t>
  </si>
  <si>
    <t>SOLYMÁR BEVÉTELEK MINDÖSSZESEN</t>
  </si>
  <si>
    <t>SOLYMÁR KIADÁSOK MINDÖSSZESEN</t>
  </si>
  <si>
    <t>Kimutatás az önkormányzat által nyújtott közvetett támogatásokról</t>
  </si>
  <si>
    <t>Ssz.</t>
  </si>
  <si>
    <t>Az önkormányzat bevételi jogcímei</t>
  </si>
  <si>
    <t>Összesen</t>
  </si>
  <si>
    <t>Közvetett támogatás</t>
  </si>
  <si>
    <t>Ebből:</t>
  </si>
  <si>
    <t xml:space="preserve">3. </t>
  </si>
  <si>
    <t xml:space="preserve">1. </t>
  </si>
  <si>
    <t>I-VI.</t>
  </si>
  <si>
    <t>Bevételek összesen:</t>
  </si>
  <si>
    <t>Közvetett támogatások összesen: (I-VI.)</t>
  </si>
  <si>
    <t xml:space="preserve">Változ.(%) </t>
  </si>
  <si>
    <t>Működési célú kiadások</t>
  </si>
  <si>
    <t>Felhalmozási célú kiadások</t>
  </si>
  <si>
    <t>ÖNKORMÁNYZAT KIADÁSOK ÖSSZESEN</t>
  </si>
  <si>
    <t>POLGÁRMESTERI HIVATAL KIADÁSOK ÖSSZESEN</t>
  </si>
  <si>
    <t>A.CS.J.MŰVELŐDÉSI HÁZ KIADÁSOK ÖSSZESEN</t>
  </si>
  <si>
    <t>EZÜSTKOR SZ.G.K. KIADÁSOK ÖSSZESEN</t>
  </si>
  <si>
    <t>ÓVODA-SOLYMÁR KIADÁSOK ÖSSZESEN</t>
  </si>
  <si>
    <t>Óvoda-Solymár</t>
  </si>
  <si>
    <t>Működési intézményfinanszírozás</t>
  </si>
  <si>
    <t>A.CS.J.MŰVELŐDÉSI HÁZ BEVÉTELEK ÖSSZESEN</t>
  </si>
  <si>
    <t>Katolikus egyház támogatása</t>
  </si>
  <si>
    <t>Református egyház támogatása</t>
  </si>
  <si>
    <t>szennyvízszippantási támogatás</t>
  </si>
  <si>
    <t>OMSZ támogatása</t>
  </si>
  <si>
    <t>Solymári Sportegyesület</t>
  </si>
  <si>
    <t>Civil szervezetek program támogatása</t>
  </si>
  <si>
    <t>NNÖ-nek Lustige Z.Óvoda működtetésére</t>
  </si>
  <si>
    <t>A.Cs.J.Műv.Ház és Könyvtár</t>
  </si>
  <si>
    <t>Ezüstkor Sz.G.K.</t>
  </si>
  <si>
    <t>Közcsat Kft. hálózathasználati díjából képz.összeg</t>
  </si>
  <si>
    <t>Intézményfinanszírozás (működ.)</t>
  </si>
  <si>
    <t>Intézményfinanszírozás (Felhalmoz.)</t>
  </si>
  <si>
    <t xml:space="preserve">Polgárőrség támogatása </t>
  </si>
  <si>
    <t xml:space="preserve">Tűzoltóság támogatása </t>
  </si>
  <si>
    <t>Apáczai Csere János Művelődési Ház és Könyvtár</t>
  </si>
  <si>
    <t>SOLYMÁR NK.ÖNKORMÁNYZAT</t>
  </si>
  <si>
    <t>Előir. Össz.</t>
  </si>
  <si>
    <t>I. hó</t>
  </si>
  <si>
    <t>II.hó</t>
  </si>
  <si>
    <t>III.hó</t>
  </si>
  <si>
    <t>IV.hó</t>
  </si>
  <si>
    <t>V.hó</t>
  </si>
  <si>
    <t>VI.hó</t>
  </si>
  <si>
    <t>VII.hó</t>
  </si>
  <si>
    <t>VIII.hó</t>
  </si>
  <si>
    <t>IX. hó</t>
  </si>
  <si>
    <t>X.hó</t>
  </si>
  <si>
    <t>XI.hó</t>
  </si>
  <si>
    <t>XII.hó</t>
  </si>
  <si>
    <t>Költségvetési kiadások összesen</t>
  </si>
  <si>
    <t>SOLYMÁR NK.ÖNKORMÁNYZAT ÖSSZESEN</t>
  </si>
  <si>
    <t>Munkaadókat terh. Jár.és Szoc.hozz.</t>
  </si>
  <si>
    <t>A.CS.J.MŰV.HÁZ ÉS KÖNYVTÁR KIADÁSOK ÖSSZESEN</t>
  </si>
  <si>
    <t>Halmozódásmentes (intézmény finanszírozás nélkül)</t>
  </si>
  <si>
    <t>Ezüstkor SzGK</t>
  </si>
  <si>
    <t>A.Cs.J.Műv.Ház</t>
  </si>
  <si>
    <t>KIADÁSI ÉS BEVÉTELI ELŐIRÁNYZATOK FELHASZNÁLÁSÁNAK ÜTEMTERVE INTÉZMÉNYENKÉNT</t>
  </si>
  <si>
    <t>Általános tartalék (csak a közüzemi díjakra számolva, 2 %)</t>
  </si>
  <si>
    <t>BEVÉTELEK</t>
  </si>
  <si>
    <t>BEVÉTELI JOGCÍMEK</t>
  </si>
  <si>
    <t>Előirányzat csoport, kiemelt előirányzat megnevezése</t>
  </si>
  <si>
    <t>KIADÁSOK</t>
  </si>
  <si>
    <t>KIADÁSI JOGCÍMEK</t>
  </si>
  <si>
    <t>FELADATOK MÉRLEGE</t>
  </si>
  <si>
    <t>Egyházaknak</t>
  </si>
  <si>
    <t>Irányítás alá tartozó költségvetési szervnek</t>
  </si>
  <si>
    <t>Működési támogatás</t>
  </si>
  <si>
    <t>A.Cs.J.Művelődési Ház és Könyvtár</t>
  </si>
  <si>
    <t>Ezüstkor SzGK.</t>
  </si>
  <si>
    <t>Felhalmozási támogatás</t>
  </si>
  <si>
    <t>Közhatalmi bevételek</t>
  </si>
  <si>
    <t>EZÜSTKOR SzGK.</t>
  </si>
  <si>
    <t>A.Cs.J. MŰVELŐDÉSI HÁZ</t>
  </si>
  <si>
    <t>ÖNKORMÁNYZAT ÁLTAL IRÁNYÍTOTT KÖLTSÉGVETÉSI INTÉZMÉNYEK</t>
  </si>
  <si>
    <t>I/A.</t>
  </si>
  <si>
    <t>I/B.</t>
  </si>
  <si>
    <t>MÉRLEG SZERŰEN</t>
  </si>
  <si>
    <t>Rovat száma</t>
  </si>
  <si>
    <t>K1</t>
  </si>
  <si>
    <t>K2</t>
  </si>
  <si>
    <t>K3</t>
  </si>
  <si>
    <t xml:space="preserve">Felhalm. célú hitel törlesztése </t>
  </si>
  <si>
    <t>Felhalmoz.kiadások mindösszesen Önkormányzat</t>
  </si>
  <si>
    <t>K4</t>
  </si>
  <si>
    <t>K5</t>
  </si>
  <si>
    <t>Egyéb működési célú kiadások</t>
  </si>
  <si>
    <t>K512</t>
  </si>
  <si>
    <t xml:space="preserve">Finanszírozási kiadások  </t>
  </si>
  <si>
    <t>K9</t>
  </si>
  <si>
    <t>Irányítószervi működési támogatás</t>
  </si>
  <si>
    <t>Irányítószervi felhalmozási támogatás</t>
  </si>
  <si>
    <t>Egyéb műk.c.pe.átadás Áht-n kívülre</t>
  </si>
  <si>
    <t>K506</t>
  </si>
  <si>
    <t>Működési célú támog.kiadások NNÖ</t>
  </si>
  <si>
    <t>Beruházások</t>
  </si>
  <si>
    <t>Felújítások</t>
  </si>
  <si>
    <t>K6</t>
  </si>
  <si>
    <t>K7</t>
  </si>
  <si>
    <t>Költségvetési bevételek</t>
  </si>
  <si>
    <t>Önkormányzatok működési támogatásai</t>
  </si>
  <si>
    <t>B11</t>
  </si>
  <si>
    <t>Egyéb műk.célú támog.bevételei Áht-n belülről</t>
  </si>
  <si>
    <t>B16</t>
  </si>
  <si>
    <t>Felhalm.célú önkormányzati támogatások</t>
  </si>
  <si>
    <t>B21</t>
  </si>
  <si>
    <t>B3</t>
  </si>
  <si>
    <t>B4</t>
  </si>
  <si>
    <t>B5</t>
  </si>
  <si>
    <t>B813</t>
  </si>
  <si>
    <t>Maradvány igénybevétele</t>
  </si>
  <si>
    <t xml:space="preserve">Előző évi előir., pm. igénybev. </t>
  </si>
  <si>
    <t>B8131</t>
  </si>
  <si>
    <t>Belföldi finanszírozás bevételei</t>
  </si>
  <si>
    <t>B81</t>
  </si>
  <si>
    <t xml:space="preserve">Központi irányítószervi támogatás - működési </t>
  </si>
  <si>
    <t xml:space="preserve">Központi irányítószervi támogatás - felhalmozási  </t>
  </si>
  <si>
    <t>B7</t>
  </si>
  <si>
    <t>B6</t>
  </si>
  <si>
    <t>Hitel-, kölcsönfelvétel Áht-n kívülről</t>
  </si>
  <si>
    <t>B811</t>
  </si>
  <si>
    <t>Belföldi értékpapírok bevételei</t>
  </si>
  <si>
    <t>B812</t>
  </si>
  <si>
    <t>Felhalmozási célú tám.ért.bev.</t>
  </si>
  <si>
    <t>Általános tartalék (közüzemekre)</t>
  </si>
  <si>
    <t>Költségvetési szerveinek álláshelyeinek száma</t>
  </si>
  <si>
    <t>Tartalékok</t>
  </si>
  <si>
    <t>Általános tartalék közüzemekre (2%)</t>
  </si>
  <si>
    <t>Működési cél céltartalék</t>
  </si>
  <si>
    <t>Felhalmozási célú céltartalék</t>
  </si>
  <si>
    <t xml:space="preserve">Beruházások </t>
  </si>
  <si>
    <t>Felh.c.támog.ért.bev.</t>
  </si>
  <si>
    <t>B81311</t>
  </si>
  <si>
    <t>Felhalmozási célú tám.ért.bevételek</t>
  </si>
  <si>
    <t>Felh.c.tám.é.bevétel</t>
  </si>
  <si>
    <t>Előző évi pénzmaradvány igénybev.</t>
  </si>
  <si>
    <t>Előző évi pénzmar.felhalm-ra</t>
  </si>
  <si>
    <t>TÖBBLET/HIÁNY:</t>
  </si>
  <si>
    <t>Választásokra tartalék</t>
  </si>
  <si>
    <t>Bölcsőde visszatartás miatt</t>
  </si>
  <si>
    <t>Beruházásokra</t>
  </si>
  <si>
    <t>Ellátottak pénzb.juttatásai</t>
  </si>
  <si>
    <t>Egyéb műk.c.pe.átad.Áht.-n kívülre</t>
  </si>
  <si>
    <t>Egyéb műk.c.támog.bev.Áht-n belülről</t>
  </si>
  <si>
    <t xml:space="preserve">Működési bevételek  </t>
  </si>
  <si>
    <t>Előző évi pénzmar.igénybev.</t>
  </si>
  <si>
    <t xml:space="preserve">Felhalmozási bevételek  </t>
  </si>
  <si>
    <t>Felhalmozási célú támog.ért.bevételek</t>
  </si>
  <si>
    <t>Előző évi pénzmar.igénybev.felhalm.</t>
  </si>
  <si>
    <t xml:space="preserve">Intézményfinanszírozás felhalmozási </t>
  </si>
  <si>
    <t xml:space="preserve">Intézmények felhalmozási kiadásai
</t>
  </si>
  <si>
    <t>I/C.</t>
  </si>
  <si>
    <t>Irányítószervi felh.támogatás</t>
  </si>
  <si>
    <t xml:space="preserve">K6 </t>
  </si>
  <si>
    <t>K6112</t>
  </si>
  <si>
    <t>K651</t>
  </si>
  <si>
    <t>K711</t>
  </si>
  <si>
    <t>Működési célú támogatások államháztartáson belülről</t>
  </si>
  <si>
    <t>B1</t>
  </si>
  <si>
    <t>Helyi önk.működésének általános támogatása</t>
  </si>
  <si>
    <t>Tel.önk.egyes köznev.,és gyermekétk.fel.támog.</t>
  </si>
  <si>
    <t>Telep.önk.szoc.és gyermekjóléti felad.támogatás</t>
  </si>
  <si>
    <t>Tel.önk.kultúrális feladatainak támogatás</t>
  </si>
  <si>
    <t>Egyéb műk.c.tám.Áht-n belülről (TB pügyi alap műk.c.t.)</t>
  </si>
  <si>
    <t>B2</t>
  </si>
  <si>
    <t>Felhalmozási célú támogatás Áht-n belülről</t>
  </si>
  <si>
    <t>Talajterhelési díj</t>
  </si>
  <si>
    <t>Helyi önk.megill.belf.gépjárműadó</t>
  </si>
  <si>
    <t>Helyi adópótlék, adóbírság</t>
  </si>
  <si>
    <t>Szolgáltatások ellenértéke</t>
  </si>
  <si>
    <t>B402</t>
  </si>
  <si>
    <t>B404</t>
  </si>
  <si>
    <t>Ellátási díjak bevétele</t>
  </si>
  <si>
    <t>B405</t>
  </si>
  <si>
    <t>Kiszámlázott term.és szolg.Áfa</t>
  </si>
  <si>
    <t>B406</t>
  </si>
  <si>
    <t>Áht-n kívüli egyéb kamat bevétele</t>
  </si>
  <si>
    <t>B408</t>
  </si>
  <si>
    <t>B511</t>
  </si>
  <si>
    <t>Államháztartáson belüli megelőlegezések (csak Kincstár)</t>
  </si>
  <si>
    <t>B814</t>
  </si>
  <si>
    <t>B815</t>
  </si>
  <si>
    <t>Államházt.belüli megelőlegezések törl.(csak önk.,alapok, ktgvet.szerv</t>
  </si>
  <si>
    <t>B816</t>
  </si>
  <si>
    <t>Központi,  irányítószervi támogatás</t>
  </si>
  <si>
    <t xml:space="preserve">Működési célú támogatás </t>
  </si>
  <si>
    <t xml:space="preserve">Felhalmozási célú támogatás  </t>
  </si>
  <si>
    <t>Egyéb működési bevételek</t>
  </si>
  <si>
    <t>B407</t>
  </si>
  <si>
    <t>Áfa visszatérítés</t>
  </si>
  <si>
    <t>Működési célú támog.kiadások (NNÖ)</t>
  </si>
  <si>
    <t xml:space="preserve"> - Építményadó</t>
  </si>
  <si>
    <t xml:space="preserve"> - Telekadó</t>
  </si>
  <si>
    <t xml:space="preserve"> - Talajterhelési díj</t>
  </si>
  <si>
    <t xml:space="preserve"> - Helyi iparűzési adó</t>
  </si>
  <si>
    <t xml:space="preserve"> - Önk.megill.gépj.adó</t>
  </si>
  <si>
    <t xml:space="preserve"> - Helysz.és szabs.bírs.</t>
  </si>
  <si>
    <t xml:space="preserve"> - Helyi adópótl., adóbírság</t>
  </si>
  <si>
    <t>Működési bevételek.tartozó közvetett támog.</t>
  </si>
  <si>
    <t>Szolg.ellenértéke eleng.és kedv.</t>
  </si>
  <si>
    <t>Tulajdonosi bevételek eleng.és kedv.</t>
  </si>
  <si>
    <t>Ellátási díjak bev.eleng.és kedv.</t>
  </si>
  <si>
    <t xml:space="preserve"> - Szolg.ellenértéke</t>
  </si>
  <si>
    <t xml:space="preserve"> - Tulajdonosi bevételek</t>
  </si>
  <si>
    <t xml:space="preserve"> - Ellátási díjak bev.</t>
  </si>
  <si>
    <t xml:space="preserve"> - Kiszlázott term.Áfa</t>
  </si>
  <si>
    <t xml:space="preserve"> - Áfa visszatérítés</t>
  </si>
  <si>
    <t xml:space="preserve"> - Áht-n kívüli egyéb kamat</t>
  </si>
  <si>
    <t>Kiszl Áfa eleng.és kedv.</t>
  </si>
  <si>
    <t>Áfa visszatér.eleng.és kedv.</t>
  </si>
  <si>
    <t>Áht-n kív.kamat bev.eleng.és kedv.</t>
  </si>
  <si>
    <t>Egyéb működ. bev.(elveszett könyv térítés)</t>
  </si>
  <si>
    <t>Egyéb bev.(elv.könyv) eleng.és kedvezm.</t>
  </si>
  <si>
    <t xml:space="preserve"> - Építményadó eleng.</t>
  </si>
  <si>
    <t xml:space="preserve"> - Telekadó eleng.</t>
  </si>
  <si>
    <t xml:space="preserve"> - Talajterhelési díj eleng.</t>
  </si>
  <si>
    <t xml:space="preserve"> - Helyi iparűzési adó elengedés</t>
  </si>
  <si>
    <t xml:space="preserve"> - Önk.megill.gépj.adó eleng.</t>
  </si>
  <si>
    <t xml:space="preserve"> - Helysz.és szabs.bírs. eleng.</t>
  </si>
  <si>
    <t xml:space="preserve"> - Helyi adópótl., adóbírság elenged.</t>
  </si>
  <si>
    <t xml:space="preserve"> - Behajtási engedélyek elenged.</t>
  </si>
  <si>
    <t xml:space="preserve"> - Közterület-foglalás elenged.</t>
  </si>
  <si>
    <t xml:space="preserve">2. </t>
  </si>
  <si>
    <t xml:space="preserve">4. </t>
  </si>
  <si>
    <t xml:space="preserve">5. </t>
  </si>
  <si>
    <t xml:space="preserve">6. </t>
  </si>
  <si>
    <t xml:space="preserve">7. </t>
  </si>
  <si>
    <t>Önkormányzati kiadások</t>
  </si>
  <si>
    <t>Önkormányzati bevételek</t>
  </si>
  <si>
    <t>Polgármesteri Hivatal bevételek</t>
  </si>
  <si>
    <t>Polgármesteri Hivatal kiadások</t>
  </si>
  <si>
    <t>A.Cs.J. Művelődési Ház bevételek</t>
  </si>
  <si>
    <t>A.Cs.J. Művelődési Ház kiadások</t>
  </si>
  <si>
    <t>Ezüstkor SzGK. Bevételek</t>
  </si>
  <si>
    <t>Ezüstkor SzGK. Kiadások</t>
  </si>
  <si>
    <t>Személyi juttatások (K1)</t>
  </si>
  <si>
    <t>Munkaad.terh.járul., Szoc.hozz.     (K2)</t>
  </si>
  <si>
    <t>Dologi kiadások (K3)</t>
  </si>
  <si>
    <t>Ellátottak pénzbeli ellát.(K4)</t>
  </si>
  <si>
    <t>Műk.c.tám.kiad.NNÖ (K506)</t>
  </si>
  <si>
    <t>Beruházások (K6)</t>
  </si>
  <si>
    <t>Felújítások (K7)</t>
  </si>
  <si>
    <t>Önkorm.működ.támogatásai (B11)</t>
  </si>
  <si>
    <t>Egyéb műk.c.tám.bev.Áht.bel.(B16)</t>
  </si>
  <si>
    <t>Felh.c.önk.támogatáso (B21)</t>
  </si>
  <si>
    <t>Közhatalmi bevételek (B3)</t>
  </si>
  <si>
    <t>Működési bevételek (B4)</t>
  </si>
  <si>
    <t>Felhalmozási bevételek (B5)</t>
  </si>
  <si>
    <t>Felh.c.átvett p.eszközök (B7)</t>
  </si>
  <si>
    <t>Előző évi pm.igénybev. (B8131)</t>
  </si>
  <si>
    <t xml:space="preserve">Központi, irányítószervi támogatás - működési </t>
  </si>
  <si>
    <t xml:space="preserve">Központi, irányítószervi támogatás - felhalmozási  </t>
  </si>
  <si>
    <t>Tel.üz.Kft bértámogatásra átadás</t>
  </si>
  <si>
    <t>engedélyezett létszám</t>
  </si>
  <si>
    <t>Jóváhagyott álláshelyek száma</t>
  </si>
  <si>
    <r>
      <t>B21/</t>
    </r>
    <r>
      <rPr>
        <b/>
        <i/>
        <sz val="10"/>
        <rFont val="Arial"/>
        <family val="2"/>
      </rPr>
      <t>B25</t>
    </r>
  </si>
  <si>
    <t>2016.év</t>
  </si>
  <si>
    <t>K513</t>
  </si>
  <si>
    <t>K513111</t>
  </si>
  <si>
    <t>K513113</t>
  </si>
  <si>
    <t>K506/8</t>
  </si>
  <si>
    <t>K512/5</t>
  </si>
  <si>
    <t>K512/41</t>
  </si>
  <si>
    <t>K512/22</t>
  </si>
  <si>
    <t>K512/3</t>
  </si>
  <si>
    <t>Áh belüli megelől.visszafiz.(dec.havi bér fin.)</t>
  </si>
  <si>
    <t>K914</t>
  </si>
  <si>
    <t>B111</t>
  </si>
  <si>
    <t>B112</t>
  </si>
  <si>
    <t>B113</t>
  </si>
  <si>
    <t>B114</t>
  </si>
  <si>
    <t>Behajtási engedélyek, közterület foglalás</t>
  </si>
  <si>
    <t>B34/11</t>
  </si>
  <si>
    <t>B34/12</t>
  </si>
  <si>
    <t>B351/21</t>
  </si>
  <si>
    <t>B354/21</t>
  </si>
  <si>
    <t>B36/26</t>
  </si>
  <si>
    <t>B36/28</t>
  </si>
  <si>
    <t>B36/29</t>
  </si>
  <si>
    <t>B411</t>
  </si>
  <si>
    <t>B52/31</t>
  </si>
  <si>
    <t>B52/21</t>
  </si>
  <si>
    <t>B53/1-B53/2</t>
  </si>
  <si>
    <t>K915/2</t>
  </si>
  <si>
    <t>K915/1</t>
  </si>
  <si>
    <t>Közcsat/Daköv csat.hálóz.bérletből kötelező csat.beruh.</t>
  </si>
  <si>
    <t>NNÖ támogatása (testvérváros)</t>
  </si>
  <si>
    <t>NNÖ támogatása (működési)</t>
  </si>
  <si>
    <t>Műk.c.tám.NNÖ-nek Testvérváros</t>
  </si>
  <si>
    <t>Műk.c.tám.NNÖ-nek működési</t>
  </si>
  <si>
    <t>Műk.c.tám.NNÖ-nek LZ.kiadásokra</t>
  </si>
  <si>
    <t xml:space="preserve"> - Behajtási engedélyek, közterület foglalás</t>
  </si>
  <si>
    <t>SOLYMÁRI ÓVODA-BÖLCSŐDE</t>
  </si>
  <si>
    <t>EZÜSTKOR SZOCIÁLIS GONDOZÁSI KÖZPONT</t>
  </si>
  <si>
    <t>APÁCZAI CSERE JÁNOS MŰVELŐDÉSI HÁZ ÉS KÖNYVTÁR</t>
  </si>
  <si>
    <t>SOLYMÁRI POLGÁRMESTERI HIVATAL</t>
  </si>
  <si>
    <t>Egyéb műk.c.pe.átad.Áhtn.kív.(K512)</t>
  </si>
  <si>
    <t>Tartalék előirányzatok (K513)</t>
  </si>
  <si>
    <t>Solymári Óvoda-Bölcsőde</t>
  </si>
  <si>
    <t>Solymári Polgármesteri Hivatal</t>
  </si>
  <si>
    <t>SOLYMÁRI ÓVODA-BÖLCSŐDE BEVÉTELEI ÖSSZESEN</t>
  </si>
  <si>
    <t>SOLYMÁRI ÓVODA-BÖLCSŐDE KIADÁSOK ÖSSZESEN</t>
  </si>
  <si>
    <t>Solymári Polgárm.Hiv.</t>
  </si>
  <si>
    <t>SOLYMÁRI POLG.HIV. KIADÁSOK ÖSSZESEN</t>
  </si>
  <si>
    <t>SOLYMÁRI POLG.HIV.BEVÉTELEI ÖSSZESEN</t>
  </si>
  <si>
    <t>Solymári Óvoda-Bölcsőde kiadások</t>
  </si>
  <si>
    <t>Solymári Óvoda-Bölcsőde bevételek</t>
  </si>
  <si>
    <r>
      <t>B21/</t>
    </r>
    <r>
      <rPr>
        <b/>
        <i/>
        <sz val="8"/>
        <rFont val="Arial"/>
        <family val="2"/>
      </rPr>
      <t>B25</t>
    </r>
  </si>
  <si>
    <r>
      <t>B21/</t>
    </r>
    <r>
      <rPr>
        <b/>
        <i/>
        <u val="singleAccounting"/>
        <sz val="8"/>
        <rFont val="Arial"/>
        <family val="2"/>
      </rPr>
      <t>B25</t>
    </r>
  </si>
  <si>
    <t>Áh bel.megelől.visszaf.(dec.havi bér fin.)</t>
  </si>
  <si>
    <t>Felh.c.támogatás ért.bev. (B6)</t>
  </si>
  <si>
    <t>Működési tartalék (testvérvárosi)</t>
  </si>
  <si>
    <t>Ft.</t>
  </si>
  <si>
    <t>(Ft)</t>
  </si>
  <si>
    <t>Ft</t>
  </si>
  <si>
    <t>2017.év</t>
  </si>
  <si>
    <t>2017.</t>
  </si>
  <si>
    <t>SOLYMÁR NAGYKÖZSÉG ÖNKORMÁNYZAT 2017. ÉVI KÖLTSÉGVETÉSE</t>
  </si>
  <si>
    <t>K67/2</t>
  </si>
  <si>
    <t>K73/1</t>
  </si>
  <si>
    <t>K73/5</t>
  </si>
  <si>
    <t>K74/2</t>
  </si>
  <si>
    <t>K61/1</t>
  </si>
  <si>
    <t>K61/2</t>
  </si>
  <si>
    <t>K62/22</t>
  </si>
  <si>
    <t>K62/1</t>
  </si>
  <si>
    <t>K62/33</t>
  </si>
  <si>
    <t>K62/4</t>
  </si>
  <si>
    <t>K63/1</t>
  </si>
  <si>
    <t>K64/1</t>
  </si>
  <si>
    <t>K64/2</t>
  </si>
  <si>
    <t>K64/3</t>
  </si>
  <si>
    <t>K64/5</t>
  </si>
  <si>
    <t>K911</t>
  </si>
  <si>
    <t>B816/2</t>
  </si>
  <si>
    <t>B816/1</t>
  </si>
  <si>
    <t>intézmények eredeti előirányzatai (Ft)</t>
  </si>
  <si>
    <t>Összesen (Ft)</t>
  </si>
  <si>
    <t>összesen (Ft)</t>
  </si>
  <si>
    <t>Szabályozási terv + csap.víz elvez.terve</t>
  </si>
  <si>
    <t>Hivatal számtechn.gép beszerzés</t>
  </si>
  <si>
    <t>Képviselői szám.techn.gép besz.</t>
  </si>
  <si>
    <t>Tervezési feladatok</t>
  </si>
  <si>
    <t>sz.</t>
  </si>
  <si>
    <r>
      <t>Helyszín/</t>
    </r>
    <r>
      <rPr>
        <sz val="12"/>
        <rFont val="Arial"/>
        <family val="2"/>
      </rPr>
      <t>Tárgy:</t>
    </r>
  </si>
  <si>
    <t>nettó</t>
  </si>
  <si>
    <t>ÁFA</t>
  </si>
  <si>
    <t>Bruttó</t>
  </si>
  <si>
    <t>Fedezet</t>
  </si>
  <si>
    <t>Tartalékkeret</t>
  </si>
  <si>
    <r>
      <rPr>
        <b/>
        <sz val="12"/>
        <rFont val="Arial"/>
        <family val="2"/>
      </rPr>
      <t xml:space="preserve">Óvoda </t>
    </r>
    <r>
      <rPr>
        <sz val="12"/>
        <rFont val="Arial"/>
        <family val="2"/>
      </rPr>
      <t>kiviteli tervek</t>
    </r>
  </si>
  <si>
    <t>Tervezések összesen:</t>
  </si>
  <si>
    <t>Kivitelezési munkák</t>
  </si>
  <si>
    <t>Tartalékkeret terhére</t>
  </si>
  <si>
    <t>Felhalm.célú önk.támogat.</t>
  </si>
  <si>
    <t>B53/3</t>
  </si>
  <si>
    <t>B64</t>
  </si>
  <si>
    <t>K62/2</t>
  </si>
  <si>
    <t>K65</t>
  </si>
  <si>
    <t>K71</t>
  </si>
  <si>
    <t>K71/33</t>
  </si>
  <si>
    <t>K71/4</t>
  </si>
  <si>
    <t>K72/1-K73/1</t>
  </si>
  <si>
    <t>Tűzoltószertár gépész és vezető építész</t>
  </si>
  <si>
    <t>Tűzoltószertár elektromos ellenőri feladatok</t>
  </si>
  <si>
    <t>Várhegy u. oszlop áthelyezés</t>
  </si>
  <si>
    <t>Kilátó-Tető utca csat.pótm.jótelj.gar.</t>
  </si>
  <si>
    <t xml:space="preserve">Csősz utca vízhálózat bővítés </t>
  </si>
  <si>
    <t>Petőfi u.2 hrsz:266 (vis maior)</t>
  </si>
  <si>
    <t>Major utca 1593/2 partfal helyreáll.(vis maior)</t>
  </si>
  <si>
    <t>Róka u. hrsz: 3108/2 u.helyreáll.(vis maior)</t>
  </si>
  <si>
    <t>Várhegy u. 14-16. partfal helyreáll.(vis maior)</t>
  </si>
  <si>
    <t>ASP pályázatból eszköz fejlesztés</t>
  </si>
  <si>
    <t>mosogatógép (Napsugár)</t>
  </si>
  <si>
    <t>árnyékolás (Bölcsi)</t>
  </si>
  <si>
    <t>műfű (Kék)</t>
  </si>
  <si>
    <t>Települ.Üz.Kft.belsőközlekedés támogatása+kompenzáció</t>
  </si>
  <si>
    <t>Óv-Lak Alapítvány</t>
  </si>
  <si>
    <t>Pitypang Alapítvány</t>
  </si>
  <si>
    <t>Gyermeklánc Alapítvány</t>
  </si>
  <si>
    <t>Corvinus Alapítvány</t>
  </si>
  <si>
    <t>Vismaior önrész</t>
  </si>
  <si>
    <t>Közvilágítás korszerűsítés</t>
  </si>
  <si>
    <t>Bauernhaus felújítás</t>
  </si>
  <si>
    <t>játszóvár</t>
  </si>
  <si>
    <t>fénymásoló</t>
  </si>
  <si>
    <t>Napsugár Óvoda lábazat felújítás</t>
  </si>
  <si>
    <t>Vasút építés utáni kártalanítás</t>
  </si>
  <si>
    <t>Felhalm.c.önkorm.tám./ASP pály-ból eszköz fejl-re</t>
  </si>
  <si>
    <t xml:space="preserve">Központi irányítószervi támogat. - működési </t>
  </si>
  <si>
    <t xml:space="preserve">Központi irányítószervi támogatás - felhalm.  </t>
  </si>
  <si>
    <t xml:space="preserve">Központi irányítószervi támogatás - működ. </t>
  </si>
  <si>
    <t xml:space="preserve">Központi irányítószervi támogat.-működési </t>
  </si>
  <si>
    <t xml:space="preserve">Központi irányítószervi támogat. - felhalm.  </t>
  </si>
  <si>
    <t xml:space="preserve">Központi irányítószervi támogat.-működ. </t>
  </si>
  <si>
    <t xml:space="preserve">Központi irányítószervi támogat. - felhalm. </t>
  </si>
  <si>
    <t xml:space="preserve">Központi irányítószervi támogat. - felhalmoz. </t>
  </si>
  <si>
    <t>Tartós tulajd. rész. jelentő befekt., részv., részesed. ért.</t>
  </si>
  <si>
    <t>K512/23</t>
  </si>
  <si>
    <t>K512/42</t>
  </si>
  <si>
    <t>Bauernhaus üzemeltetés</t>
  </si>
  <si>
    <t>Előző évi mar.igénybev. (B8131)</t>
  </si>
  <si>
    <t>Finansz.kiad.int.fin.működési (K915/2)</t>
  </si>
  <si>
    <t>Finansz.kiad.int.fin.felhalm. (K915/1)</t>
  </si>
  <si>
    <t>Int.fin.működésre (B816/2)</t>
  </si>
  <si>
    <t>Int.fin.felhalmozásra (B816/1)</t>
  </si>
  <si>
    <t xml:space="preserve">Windows 10 program </t>
  </si>
  <si>
    <t>Iskola támogatás eszközbeszerzésre</t>
  </si>
  <si>
    <t>Testvérvárosi ktg. /Csíkpálfalva, Wüstenrot/</t>
  </si>
  <si>
    <t>B21/B25</t>
  </si>
  <si>
    <r>
      <t xml:space="preserve">Járda,rámpa, gépész. </t>
    </r>
    <r>
      <rPr>
        <sz val="12"/>
        <rFont val="Arial"/>
        <family val="2"/>
      </rPr>
      <t>tervek</t>
    </r>
  </si>
  <si>
    <r>
      <t xml:space="preserve">Hutweide Mészégető u. </t>
    </r>
    <r>
      <rPr>
        <sz val="12"/>
        <color indexed="8"/>
        <rFont val="Arial"/>
        <family val="2"/>
      </rPr>
      <t>újjáépítés</t>
    </r>
  </si>
  <si>
    <r>
      <rPr>
        <b/>
        <sz val="12"/>
        <rFont val="Arial"/>
        <family val="2"/>
      </rPr>
      <t>PEMŰ</t>
    </r>
    <r>
      <rPr>
        <sz val="12"/>
        <rFont val="Arial"/>
        <family val="2"/>
      </rPr>
      <t xml:space="preserve"> Gyalogátkelő</t>
    </r>
  </si>
  <si>
    <t xml:space="preserve">Tartalékkeret </t>
  </si>
  <si>
    <t>STÜ Kft. Telephely  I. ütem</t>
  </si>
  <si>
    <r>
      <t xml:space="preserve">Rendelő </t>
    </r>
    <r>
      <rPr>
        <sz val="12"/>
        <rFont val="Arial"/>
        <family val="2"/>
      </rPr>
      <t>rámpa</t>
    </r>
  </si>
  <si>
    <r>
      <t xml:space="preserve">Kökörcsin u. </t>
    </r>
    <r>
      <rPr>
        <sz val="12"/>
        <rFont val="Arial"/>
        <family val="2"/>
      </rPr>
      <t>átépítés</t>
    </r>
  </si>
  <si>
    <r>
      <t>Járdaépítés</t>
    </r>
    <r>
      <rPr>
        <sz val="12"/>
        <rFont val="Arial"/>
        <family val="2"/>
      </rPr>
      <t xml:space="preserve"> Majthényi u.</t>
    </r>
  </si>
  <si>
    <t>KIVITELEZÉS ÖSSZESEN:</t>
  </si>
  <si>
    <t>BERUHÁZÁS mindösszesen:</t>
  </si>
  <si>
    <t>2018.évi</t>
  </si>
  <si>
    <t>2018.évi er. e.i.</t>
  </si>
  <si>
    <t xml:space="preserve">2018. évi                     eredeti előirányzat </t>
  </si>
  <si>
    <t>Orgona-Toldi u. ár-belvízvéd.lét.(vis maior)</t>
  </si>
  <si>
    <t>Káposztás patak feletti ing. meglévő szennyvízcsat. kiváltás</t>
  </si>
  <si>
    <t>Lakossági önerős útépítési beruházás támogatása</t>
  </si>
  <si>
    <t>Dózsa György u. pótmunkák</t>
  </si>
  <si>
    <t>Koppány Márton partfalomlás (vis maior)</t>
  </si>
  <si>
    <t>Koppány Márton útkárosodás (vis maior)</t>
  </si>
  <si>
    <t>Munkás utca aszfaltburkolat helyreállítás (vis maior)</t>
  </si>
  <si>
    <t>Pacsirta út Hrsz 160 (vis maior)</t>
  </si>
  <si>
    <t>Völgy utca 14-16 partfal helyreállítás (vis maior)</t>
  </si>
  <si>
    <t>15.</t>
  </si>
  <si>
    <t>Rendelő fűtés korszerűsítés</t>
  </si>
  <si>
    <t>Egyéb felhalmozási kiadások:</t>
  </si>
  <si>
    <t xml:space="preserve">2018.évi </t>
  </si>
  <si>
    <t>Bursa támogatás</t>
  </si>
  <si>
    <t>K506/1</t>
  </si>
  <si>
    <t>Volán kékbusz támogatásra</t>
  </si>
  <si>
    <t>Rákóczi Szövetség</t>
  </si>
  <si>
    <t>Közhatalmi bev.tart.közvetett szolg.</t>
  </si>
  <si>
    <t>2019.évi er. e.i.</t>
  </si>
  <si>
    <t>BEVÉTELEI 2019. év.</t>
  </si>
  <si>
    <t>2019.évi</t>
  </si>
  <si>
    <t>SOLYMÁR NAGYKÖZSÉG  2019. ÉVI KÖLTSÉGVETÉSÉNEK ÖSSZEVONT MÉRLEGE</t>
  </si>
  <si>
    <t>KIADÁSAI 2019. év.</t>
  </si>
  <si>
    <t>SOLYMÁR  NAGYKÖZSÉG  2019. ÉVI KÖLTSÉGVETÉSE</t>
  </si>
  <si>
    <t xml:space="preserve">2019.évi </t>
  </si>
  <si>
    <t>Támogat.ért.műk.c.kiadás</t>
  </si>
  <si>
    <t>Tel.Üz.Kft.bér.tám.2018.dec. áthúzódó</t>
  </si>
  <si>
    <t>SOLYMÁR NAGYKÖZSÉG ÖNKORMÁNYZAT 2019. ÉVI KÖLTSÉGVETÉSE</t>
  </si>
  <si>
    <t xml:space="preserve">SOLYMÁR NK ÖNKORMÁNYZAT 2019. évi MŰKÖDÉSI ÉS FELHALMOZÁSI ELŐIRÁNYZATAI </t>
  </si>
  <si>
    <t>Tulajdonosi bevételek</t>
  </si>
  <si>
    <t>B75/3</t>
  </si>
  <si>
    <t>Háztartásoktól felh.c.átv.pénzeszközök (Avar, Cserje, Róka u.)</t>
  </si>
  <si>
    <t>SOLYMÁR NAGYKÖZSÉG  2019. ÉVI KÖLTSÉGVETÉSE</t>
  </si>
  <si>
    <t>SOLYMÁR NAGYKÖZSÉG  ÖNKORMÁNYZAT 2019. ÉVI KÖLTSÉGVETÉSE</t>
  </si>
  <si>
    <t xml:space="preserve">2019. évi                     eredeti előirányzat </t>
  </si>
  <si>
    <t>Tűzoltószertár berendezés</t>
  </si>
  <si>
    <t>Pilisvörösvári u.10. (vis maior)</t>
  </si>
  <si>
    <t>Alig, Panoráma, Lejtő u. (vis maior)</t>
  </si>
  <si>
    <t>Óvoda felújítás</t>
  </si>
  <si>
    <t>Kazáncsere Ezüstkor</t>
  </si>
  <si>
    <t>Kazáncsere Polg.Hiv.</t>
  </si>
  <si>
    <t>1 db laptop + 1 db szobabicikli vásárlása</t>
  </si>
  <si>
    <t>3 db számítógép</t>
  </si>
  <si>
    <t>2019. évi várható kiadások havi forgalma (Ft)</t>
  </si>
  <si>
    <t>2019. évi várható bevételek havi forgalma (Ft)</t>
  </si>
  <si>
    <t>Felh.c.önk.támogatások (B21)B25</t>
  </si>
  <si>
    <t>Műk.c.tám.kiad. (K506)</t>
  </si>
  <si>
    <t>SOLYMÁR NK.ÖNK.2019. ÉVI KÖLTSÉGVETÉS ÁLLAMI (ÁLLAMIGAZGATÁSI)</t>
  </si>
  <si>
    <t>SOLYMÁR NK.ÖNK.2019. ÉVI KÖLTSÉGVETÉS KÖTELEZŐEN ELLÁTANDÓ</t>
  </si>
  <si>
    <t>SOLYMÁR NK.ÖNK.2019. ÉVI KÖLTSÉGVETÉS ÖNKÉNT VÁLLALT</t>
  </si>
  <si>
    <t>A beruházási tartalékkeret terhére tervezett fejlesztések 2019.</t>
  </si>
  <si>
    <r>
      <t>Rozmaring u. közvil.</t>
    </r>
    <r>
      <rPr>
        <sz val="12"/>
        <rFont val="Arial"/>
        <family val="2"/>
      </rPr>
      <t xml:space="preserve"> terv</t>
    </r>
  </si>
  <si>
    <r>
      <t xml:space="preserve">MűvHáz </t>
    </r>
    <r>
      <rPr>
        <sz val="12"/>
        <rFont val="Arial"/>
        <family val="2"/>
      </rPr>
      <t>tető+gépészet terv</t>
    </r>
  </si>
  <si>
    <r>
      <t xml:space="preserve">Iskola önrész
 </t>
    </r>
    <r>
      <rPr>
        <sz val="12"/>
        <rFont val="Arial"/>
        <family val="2"/>
      </rPr>
      <t>(ha nyer a pályázat)</t>
    </r>
  </si>
  <si>
    <t>Telek+Hitel</t>
  </si>
  <si>
    <t>Pályázat v. Mészégető 45.</t>
  </si>
  <si>
    <t>Művelődési ház tető és gépészeti felújítás</t>
  </si>
  <si>
    <r>
      <t xml:space="preserve">Hutweide Ásvány u. </t>
    </r>
    <r>
      <rPr>
        <sz val="12"/>
        <color indexed="8"/>
        <rFont val="Arial"/>
        <family val="2"/>
      </rPr>
      <t>újjáépítés</t>
    </r>
  </si>
  <si>
    <t>Pályázat vagy Mészégető 45.</t>
  </si>
  <si>
    <t>Tartalékkeret+ Szab.u.eladás</t>
  </si>
  <si>
    <r>
      <t xml:space="preserve">Gyógyszertár </t>
    </r>
    <r>
      <rPr>
        <sz val="12"/>
        <rFont val="Arial"/>
        <family val="2"/>
      </rPr>
      <t>felújítás</t>
    </r>
  </si>
  <si>
    <t>Térfigyelő kamerák</t>
  </si>
  <si>
    <r>
      <t xml:space="preserve">Hóvirág külső </t>
    </r>
    <r>
      <rPr>
        <sz val="12"/>
        <rFont val="Arial"/>
        <family val="2"/>
      </rPr>
      <t>út kialakítás</t>
    </r>
  </si>
  <si>
    <r>
      <rPr>
        <b/>
        <sz val="12"/>
        <rFont val="Arial"/>
        <family val="2"/>
      </rPr>
      <t xml:space="preserve">Rendelő </t>
    </r>
    <r>
      <rPr>
        <sz val="12"/>
        <rFont val="Arial"/>
        <family val="2"/>
      </rPr>
      <t>Lézer &amp; ultrahang kezelő</t>
    </r>
  </si>
  <si>
    <r>
      <t>Széchenyi p</t>
    </r>
    <r>
      <rPr>
        <sz val="12"/>
        <rFont val="Arial"/>
        <family val="2"/>
      </rPr>
      <t>. játszótér felújítás</t>
    </r>
  </si>
  <si>
    <r>
      <rPr>
        <b/>
        <sz val="12"/>
        <rFont val="Arial"/>
        <family val="2"/>
      </rPr>
      <t>Szt. Erzsébet p.</t>
    </r>
    <r>
      <rPr>
        <sz val="12"/>
        <rFont val="Arial"/>
        <family val="2"/>
      </rPr>
      <t xml:space="preserve"> játszótér felújítás</t>
    </r>
  </si>
  <si>
    <r>
      <rPr>
        <b/>
        <sz val="12"/>
        <rFont val="Arial"/>
        <family val="2"/>
      </rPr>
      <t xml:space="preserve">Koppány </t>
    </r>
    <r>
      <rPr>
        <sz val="12"/>
        <rFont val="Arial"/>
        <family val="2"/>
      </rPr>
      <t>vezetékcsere (gáz)</t>
    </r>
  </si>
  <si>
    <r>
      <t xml:space="preserve">Anna kápolna járda </t>
    </r>
    <r>
      <rPr>
        <sz val="12"/>
        <rFont val="Arial"/>
        <family val="2"/>
      </rPr>
      <t>(2. rész)</t>
    </r>
  </si>
  <si>
    <r>
      <t>Anna kápolna</t>
    </r>
    <r>
      <rPr>
        <sz val="12"/>
        <rFont val="Arial"/>
        <family val="2"/>
      </rPr>
      <t xml:space="preserve"> parkoló (2.)</t>
    </r>
  </si>
  <si>
    <t>Működ.c.támog.kiad.</t>
  </si>
</sst>
</file>

<file path=xl/styles.xml><?xml version="1.0" encoding="utf-8"?>
<styleSheet xmlns="http://schemas.openxmlformats.org/spreadsheetml/2006/main">
  <numFmts count="6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_ ;\-#,##0\ "/>
    <numFmt numFmtId="167" formatCode="0.0"/>
    <numFmt numFmtId="168" formatCode="#,##0\ _F_t"/>
    <numFmt numFmtId="169" formatCode="0.0%"/>
    <numFmt numFmtId="170" formatCode="0.000%"/>
    <numFmt numFmtId="171" formatCode="0.0000%"/>
    <numFmt numFmtId="172" formatCode="#,##0.0"/>
    <numFmt numFmtId="173" formatCode="0.00000"/>
    <numFmt numFmtId="174" formatCode="0.0000"/>
    <numFmt numFmtId="175" formatCode="0.000"/>
    <numFmt numFmtId="176" formatCode="#,##0.00000"/>
    <numFmt numFmtId="177" formatCode="#,##0\ &quot;Ft&quot;"/>
    <numFmt numFmtId="178" formatCode="#,##0;[Red]#,##0"/>
    <numFmt numFmtId="179" formatCode="_-* #,##0.000\ _F_t_-;\-* #,##0.000\ _F_t_-;_-* &quot;-&quot;??\ _F_t_-;_-@_-"/>
    <numFmt numFmtId="180" formatCode="_-* #,##0.0000\ _F_t_-;\-* #,##0.0000\ _F_t_-;_-* &quot;-&quot;??\ _F_t_-;_-@_-"/>
    <numFmt numFmtId="181" formatCode="_-* #,##0.00000\ _F_t_-;\-* #,##0.00000\ _F_t_-;_-* &quot;-&quot;??\ _F_t_-;_-@_-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#,###"/>
    <numFmt numFmtId="186" formatCode="#"/>
    <numFmt numFmtId="187" formatCode="#,##0.000"/>
    <numFmt numFmtId="188" formatCode="[$-40E]yyyy\.\ mmmm\ d\.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,##0.0000"/>
    <numFmt numFmtId="198" formatCode="mmmm\ d\."/>
    <numFmt numFmtId="199" formatCode="\-0"/>
    <numFmt numFmtId="200" formatCode="mmm/\ d\."/>
    <numFmt numFmtId="201" formatCode="&quot;H-&quot;0000"/>
    <numFmt numFmtId="202" formatCode="00"/>
    <numFmt numFmtId="203" formatCode="#,##0.00_ ;\-#,##0.00\ "/>
    <numFmt numFmtId="204" formatCode="#,##0.0000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#,##0.00\ _F_t"/>
    <numFmt numFmtId="214" formatCode="#,##0.00\ &quot;Ft&quot;"/>
    <numFmt numFmtId="215" formatCode="_-* #,##0.0\ _F_t_-;\-* #,##0.0\ _F_t_-;_-* &quot;-&quot;?\ _F_t_-;_-@_-"/>
    <numFmt numFmtId="216" formatCode="#,##0.0_ ;\-#,##0.0\ "/>
    <numFmt numFmtId="217" formatCode="_-* #,##0.0\ _F_t_-;\-* #,##0.0\ _F_t_-;_-* &quot;-&quot;\ _F_t_-;_-@_-"/>
    <numFmt numFmtId="218" formatCode="_-* #,##0.00\ _F_t_-;\-* #,##0.00\ _F_t_-;_-* &quot;-&quot;\ _F_t_-;_-@_-"/>
    <numFmt numFmtId="219" formatCode="_-* #,##0.000\ _F_t_-;\-* #,##0.000\ _F_t_-;_-* &quot;-&quot;\ _F_t_-;_-@_-"/>
    <numFmt numFmtId="220" formatCode="mmm/yyyy"/>
    <numFmt numFmtId="221" formatCode="_-* #,##0.0000\ _F_t_-;\-* #,##0.0000\ _F_t_-;_-* &quot;-&quot;\ _F_t_-;_-@_-"/>
    <numFmt numFmtId="222" formatCode="_-* #,##0.0000\ _F_t_-;\-* #,##0.0000\ _F_t_-;_-* &quot;-&quot;????\ _F_t_-;_-@_-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i/>
      <u val="singleAccounting"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name val="Tahoma"/>
      <family val="2"/>
    </font>
    <font>
      <sz val="1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1128">
    <xf numFmtId="0" fontId="0" fillId="0" borderId="0" xfId="0" applyAlignment="1">
      <alignment/>
    </xf>
    <xf numFmtId="0" fontId="23" fillId="0" borderId="0" xfId="56" applyFont="1" applyBorder="1" applyAlignment="1">
      <alignment horizontal="center"/>
      <protection/>
    </xf>
    <xf numFmtId="3" fontId="24" fillId="0" borderId="0" xfId="56" applyNumberFormat="1" applyFont="1">
      <alignment/>
      <protection/>
    </xf>
    <xf numFmtId="0" fontId="24" fillId="0" borderId="0" xfId="56" applyFont="1">
      <alignment/>
      <protection/>
    </xf>
    <xf numFmtId="3" fontId="22" fillId="0" borderId="10" xfId="56" applyNumberFormat="1" applyFont="1" applyBorder="1" applyProtection="1">
      <alignment/>
      <protection locked="0"/>
    </xf>
    <xf numFmtId="3" fontId="22" fillId="0" borderId="11" xfId="56" applyNumberFormat="1" applyFont="1" applyBorder="1" applyProtection="1">
      <alignment/>
      <protection locked="0"/>
    </xf>
    <xf numFmtId="3" fontId="22" fillId="0" borderId="12" xfId="56" applyNumberFormat="1" applyFont="1" applyFill="1" applyBorder="1" applyProtection="1">
      <alignment/>
      <protection locked="0"/>
    </xf>
    <xf numFmtId="3" fontId="22" fillId="0" borderId="13" xfId="56" applyNumberFormat="1" applyFont="1" applyBorder="1" applyProtection="1">
      <alignment/>
      <protection locked="0"/>
    </xf>
    <xf numFmtId="3" fontId="22" fillId="0" borderId="14" xfId="56" applyNumberFormat="1" applyFont="1" applyBorder="1" applyProtection="1">
      <alignment/>
      <protection locked="0"/>
    </xf>
    <xf numFmtId="3" fontId="22" fillId="0" borderId="15" xfId="56" applyNumberFormat="1" applyFont="1" applyFill="1" applyBorder="1" applyProtection="1">
      <alignment/>
      <protection locked="0"/>
    </xf>
    <xf numFmtId="3" fontId="22" fillId="0" borderId="16" xfId="56" applyNumberFormat="1" applyFont="1" applyBorder="1" applyProtection="1">
      <alignment/>
      <protection locked="0"/>
    </xf>
    <xf numFmtId="3" fontId="22" fillId="24" borderId="17" xfId="56" applyNumberFormat="1" applyFont="1" applyFill="1" applyBorder="1" applyProtection="1">
      <alignment/>
      <protection locked="0"/>
    </xf>
    <xf numFmtId="3" fontId="22" fillId="0" borderId="16" xfId="56" applyNumberFormat="1" applyFont="1" applyFill="1" applyBorder="1" applyProtection="1">
      <alignment/>
      <protection locked="0"/>
    </xf>
    <xf numFmtId="3" fontId="22" fillId="0" borderId="18" xfId="56" applyNumberFormat="1" applyFont="1" applyBorder="1" applyProtection="1">
      <alignment/>
      <protection locked="0"/>
    </xf>
    <xf numFmtId="3" fontId="22" fillId="0" borderId="19" xfId="56" applyNumberFormat="1" applyFont="1" applyFill="1" applyBorder="1" applyProtection="1">
      <alignment/>
      <protection locked="0"/>
    </xf>
    <xf numFmtId="3" fontId="22" fillId="0" borderId="19" xfId="56" applyNumberFormat="1" applyFont="1" applyBorder="1" applyProtection="1">
      <alignment/>
      <protection locked="0"/>
    </xf>
    <xf numFmtId="3" fontId="22" fillId="0" borderId="20" xfId="56" applyNumberFormat="1" applyFont="1" applyBorder="1" applyProtection="1">
      <alignment/>
      <protection locked="0"/>
    </xf>
    <xf numFmtId="3" fontId="22" fillId="0" borderId="21" xfId="56" applyNumberFormat="1" applyFont="1" applyBorder="1" applyProtection="1">
      <alignment/>
      <protection locked="0"/>
    </xf>
    <xf numFmtId="3" fontId="22" fillId="0" borderId="17" xfId="56" applyNumberFormat="1" applyFont="1" applyBorder="1" applyProtection="1">
      <alignment/>
      <protection locked="0"/>
    </xf>
    <xf numFmtId="0" fontId="25" fillId="0" borderId="0" xfId="56" applyFont="1" applyAlignment="1">
      <alignment horizontal="center"/>
      <protection/>
    </xf>
    <xf numFmtId="0" fontId="25" fillId="0" borderId="0" xfId="56" applyFont="1" applyBorder="1">
      <alignment/>
      <protection/>
    </xf>
    <xf numFmtId="0" fontId="27" fillId="0" borderId="0" xfId="56" applyFont="1" applyBorder="1">
      <alignment/>
      <protection/>
    </xf>
    <xf numFmtId="3" fontId="22" fillId="0" borderId="22" xfId="56" applyNumberFormat="1" applyFont="1" applyBorder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3" fontId="22" fillId="0" borderId="14" xfId="56" applyNumberFormat="1" applyFont="1" applyFill="1" applyBorder="1" applyProtection="1">
      <alignment/>
      <protection locked="0"/>
    </xf>
    <xf numFmtId="3" fontId="22" fillId="24" borderId="12" xfId="56" applyNumberFormat="1" applyFont="1" applyFill="1" applyBorder="1" applyProtection="1">
      <alignment/>
      <protection locked="0"/>
    </xf>
    <xf numFmtId="3" fontId="22" fillId="24" borderId="23" xfId="56" applyNumberFormat="1" applyFont="1" applyFill="1" applyBorder="1" applyProtection="1">
      <alignment/>
      <protection locked="0"/>
    </xf>
    <xf numFmtId="0" fontId="3" fillId="0" borderId="24" xfId="56" applyFont="1" applyBorder="1">
      <alignment/>
      <protection/>
    </xf>
    <xf numFmtId="0" fontId="3" fillId="0" borderId="14" xfId="56" applyFont="1" applyBorder="1">
      <alignment/>
      <protection/>
    </xf>
    <xf numFmtId="0" fontId="3" fillId="0" borderId="17" xfId="56" applyFont="1" applyBorder="1">
      <alignment/>
      <protection/>
    </xf>
    <xf numFmtId="3" fontId="3" fillId="0" borderId="10" xfId="58" applyNumberFormat="1" applyFont="1" applyFill="1" applyBorder="1">
      <alignment/>
      <protection/>
    </xf>
    <xf numFmtId="3" fontId="3" fillId="0" borderId="11" xfId="58" applyNumberFormat="1" applyFont="1" applyFill="1" applyBorder="1">
      <alignment/>
      <protection/>
    </xf>
    <xf numFmtId="3" fontId="3" fillId="0" borderId="13" xfId="58" applyNumberFormat="1" applyFont="1" applyFill="1" applyBorder="1">
      <alignment/>
      <protection/>
    </xf>
    <xf numFmtId="0" fontId="3" fillId="0" borderId="25" xfId="58" applyFont="1" applyBorder="1">
      <alignment/>
      <protection/>
    </xf>
    <xf numFmtId="3" fontId="3" fillId="0" borderId="24" xfId="58" applyNumberFormat="1" applyFont="1" applyFill="1" applyBorder="1">
      <alignment/>
      <protection/>
    </xf>
    <xf numFmtId="3" fontId="3" fillId="0" borderId="14" xfId="58" applyNumberFormat="1" applyFont="1" applyFill="1" applyBorder="1">
      <alignment/>
      <protection/>
    </xf>
    <xf numFmtId="3" fontId="3" fillId="0" borderId="16" xfId="58" applyNumberFormat="1" applyFont="1" applyFill="1" applyBorder="1">
      <alignment/>
      <protection/>
    </xf>
    <xf numFmtId="0" fontId="3" fillId="24" borderId="25" xfId="58" applyFont="1" applyFill="1" applyBorder="1">
      <alignment/>
      <protection/>
    </xf>
    <xf numFmtId="0" fontId="25" fillId="0" borderId="0" xfId="58" applyFont="1">
      <alignment/>
      <protection/>
    </xf>
    <xf numFmtId="3" fontId="25" fillId="24" borderId="0" xfId="58" applyNumberFormat="1" applyFont="1" applyFill="1" applyBorder="1">
      <alignment/>
      <protection/>
    </xf>
    <xf numFmtId="3" fontId="3" fillId="0" borderId="10" xfId="58" applyNumberFormat="1" applyFont="1" applyBorder="1">
      <alignment/>
      <protection/>
    </xf>
    <xf numFmtId="3" fontId="3" fillId="0" borderId="11" xfId="58" applyNumberFormat="1" applyFont="1" applyBorder="1">
      <alignment/>
      <protection/>
    </xf>
    <xf numFmtId="3" fontId="3" fillId="0" borderId="13" xfId="58" applyNumberFormat="1" applyFont="1" applyBorder="1">
      <alignment/>
      <protection/>
    </xf>
    <xf numFmtId="3" fontId="3" fillId="0" borderId="24" xfId="58" applyNumberFormat="1" applyFont="1" applyBorder="1">
      <alignment/>
      <protection/>
    </xf>
    <xf numFmtId="3" fontId="3" fillId="0" borderId="14" xfId="58" applyNumberFormat="1" applyFont="1" applyBorder="1">
      <alignment/>
      <protection/>
    </xf>
    <xf numFmtId="3" fontId="3" fillId="0" borderId="16" xfId="58" applyNumberFormat="1" applyFont="1" applyBorder="1">
      <alignment/>
      <protection/>
    </xf>
    <xf numFmtId="3" fontId="3" fillId="0" borderId="0" xfId="58" applyNumberFormat="1" applyFont="1" applyFill="1" applyBorder="1">
      <alignment/>
      <protection/>
    </xf>
    <xf numFmtId="3" fontId="3" fillId="24" borderId="24" xfId="58" applyNumberFormat="1" applyFont="1" applyFill="1" applyBorder="1">
      <alignment/>
      <protection/>
    </xf>
    <xf numFmtId="3" fontId="3" fillId="24" borderId="14" xfId="58" applyNumberFormat="1" applyFont="1" applyFill="1" applyBorder="1">
      <alignment/>
      <protection/>
    </xf>
    <xf numFmtId="3" fontId="3" fillId="24" borderId="16" xfId="58" applyNumberFormat="1" applyFont="1" applyFill="1" applyBorder="1">
      <alignment/>
      <protection/>
    </xf>
    <xf numFmtId="3" fontId="23" fillId="2" borderId="26" xfId="56" applyNumberFormat="1" applyFont="1" applyFill="1" applyBorder="1" applyAlignment="1" applyProtection="1">
      <alignment/>
      <protection locked="0"/>
    </xf>
    <xf numFmtId="3" fontId="23" fillId="2" borderId="27" xfId="56" applyNumberFormat="1" applyFont="1" applyFill="1" applyBorder="1" applyAlignment="1" applyProtection="1">
      <alignment/>
      <protection locked="0"/>
    </xf>
    <xf numFmtId="3" fontId="23" fillId="2" borderId="22" xfId="56" applyNumberFormat="1" applyFont="1" applyFill="1" applyBorder="1" applyProtection="1">
      <alignment/>
      <protection locked="0"/>
    </xf>
    <xf numFmtId="3" fontId="23" fillId="2" borderId="28" xfId="56" applyNumberFormat="1" applyFont="1" applyFill="1" applyBorder="1" applyProtection="1">
      <alignment/>
      <protection locked="0"/>
    </xf>
    <xf numFmtId="3" fontId="23" fillId="2" borderId="29" xfId="56" applyNumberFormat="1" applyFont="1" applyFill="1" applyBorder="1" applyProtection="1">
      <alignment/>
      <protection locked="0"/>
    </xf>
    <xf numFmtId="3" fontId="23" fillId="2" borderId="30" xfId="56" applyNumberFormat="1" applyFont="1" applyFill="1" applyBorder="1" applyAlignment="1" applyProtection="1">
      <alignment/>
      <protection locked="0"/>
    </xf>
    <xf numFmtId="3" fontId="23" fillId="2" borderId="31" xfId="56" applyNumberFormat="1" applyFont="1" applyFill="1" applyBorder="1" applyAlignment="1" applyProtection="1">
      <alignment vertical="center" wrapText="1"/>
      <protection locked="0"/>
    </xf>
    <xf numFmtId="3" fontId="23" fillId="2" borderId="32" xfId="56" applyNumberFormat="1" applyFont="1" applyFill="1" applyBorder="1" applyProtection="1">
      <alignment/>
      <protection locked="0"/>
    </xf>
    <xf numFmtId="3" fontId="23" fillId="2" borderId="33" xfId="56" applyNumberFormat="1" applyFont="1" applyFill="1" applyBorder="1" applyProtection="1">
      <alignment/>
      <protection locked="0"/>
    </xf>
    <xf numFmtId="3" fontId="23" fillId="2" borderId="27" xfId="56" applyNumberFormat="1" applyFont="1" applyFill="1" applyBorder="1" applyProtection="1">
      <alignment/>
      <protection locked="0"/>
    </xf>
    <xf numFmtId="0" fontId="25" fillId="2" borderId="10" xfId="56" applyFont="1" applyFill="1" applyBorder="1" applyAlignment="1">
      <alignment horizontal="center"/>
      <protection/>
    </xf>
    <xf numFmtId="0" fontId="25" fillId="2" borderId="11" xfId="56" applyFont="1" applyFill="1" applyBorder="1" applyAlignment="1">
      <alignment horizontal="center"/>
      <protection/>
    </xf>
    <xf numFmtId="0" fontId="25" fillId="2" borderId="34" xfId="56" applyFont="1" applyFill="1" applyBorder="1">
      <alignment/>
      <protection/>
    </xf>
    <xf numFmtId="3" fontId="25" fillId="2" borderId="35" xfId="56" applyNumberFormat="1" applyFont="1" applyFill="1" applyBorder="1">
      <alignment/>
      <protection/>
    </xf>
    <xf numFmtId="0" fontId="25" fillId="2" borderId="32" xfId="56" applyFont="1" applyFill="1" applyBorder="1">
      <alignment/>
      <protection/>
    </xf>
    <xf numFmtId="3" fontId="25" fillId="2" borderId="33" xfId="56" applyNumberFormat="1" applyFont="1" applyFill="1" applyBorder="1">
      <alignment/>
      <protection/>
    </xf>
    <xf numFmtId="0" fontId="25" fillId="2" borderId="36" xfId="56" applyFont="1" applyFill="1" applyBorder="1" applyAlignment="1">
      <alignment horizontal="center"/>
      <protection/>
    </xf>
    <xf numFmtId="0" fontId="25" fillId="2" borderId="17" xfId="56" applyFont="1" applyFill="1" applyBorder="1" applyAlignment="1">
      <alignment horizontal="center"/>
      <protection/>
    </xf>
    <xf numFmtId="0" fontId="25" fillId="2" borderId="37" xfId="56" applyFont="1" applyFill="1" applyBorder="1">
      <alignment/>
      <protection/>
    </xf>
    <xf numFmtId="3" fontId="25" fillId="2" borderId="18" xfId="56" applyNumberFormat="1" applyFont="1" applyFill="1" applyBorder="1">
      <alignment/>
      <protection/>
    </xf>
    <xf numFmtId="0" fontId="25" fillId="2" borderId="18" xfId="56" applyFont="1" applyFill="1" applyBorder="1">
      <alignment/>
      <protection/>
    </xf>
    <xf numFmtId="3" fontId="25" fillId="2" borderId="20" xfId="56" applyNumberFormat="1" applyFont="1" applyFill="1" applyBorder="1">
      <alignment/>
      <protection/>
    </xf>
    <xf numFmtId="0" fontId="25" fillId="2" borderId="38" xfId="58" applyFont="1" applyFill="1" applyBorder="1" applyAlignment="1">
      <alignment horizontal="center" vertical="center"/>
      <protection/>
    </xf>
    <xf numFmtId="0" fontId="25" fillId="2" borderId="39" xfId="58" applyFont="1" applyFill="1" applyBorder="1" applyAlignment="1">
      <alignment horizontal="center" vertical="center"/>
      <protection/>
    </xf>
    <xf numFmtId="0" fontId="25" fillId="2" borderId="40" xfId="58" applyFont="1" applyFill="1" applyBorder="1" applyAlignment="1">
      <alignment horizontal="center" vertical="center"/>
      <protection/>
    </xf>
    <xf numFmtId="0" fontId="25" fillId="2" borderId="41" xfId="58" applyFont="1" applyFill="1" applyBorder="1" applyAlignment="1">
      <alignment horizontal="center" vertical="center"/>
      <protection/>
    </xf>
    <xf numFmtId="3" fontId="25" fillId="0" borderId="42" xfId="58" applyNumberFormat="1" applyFont="1" applyFill="1" applyBorder="1">
      <alignment/>
      <protection/>
    </xf>
    <xf numFmtId="3" fontId="25" fillId="0" borderId="43" xfId="58" applyNumberFormat="1" applyFont="1" applyFill="1" applyBorder="1">
      <alignment/>
      <protection/>
    </xf>
    <xf numFmtId="3" fontId="25" fillId="0" borderId="44" xfId="58" applyNumberFormat="1" applyFont="1" applyFill="1" applyBorder="1">
      <alignment/>
      <protection/>
    </xf>
    <xf numFmtId="3" fontId="25" fillId="0" borderId="40" xfId="58" applyNumberFormat="1" applyFont="1" applyFill="1" applyBorder="1">
      <alignment/>
      <protection/>
    </xf>
    <xf numFmtId="0" fontId="22" fillId="8" borderId="26" xfId="56" applyFont="1" applyFill="1" applyBorder="1">
      <alignment/>
      <protection/>
    </xf>
    <xf numFmtId="0" fontId="22" fillId="8" borderId="22" xfId="56" applyFont="1" applyFill="1" applyBorder="1">
      <alignment/>
      <protection/>
    </xf>
    <xf numFmtId="0" fontId="22" fillId="8" borderId="45" xfId="56" applyFont="1" applyFill="1" applyBorder="1">
      <alignment/>
      <protection/>
    </xf>
    <xf numFmtId="0" fontId="22" fillId="8" borderId="46" xfId="56" applyFont="1" applyFill="1" applyBorder="1">
      <alignment/>
      <protection/>
    </xf>
    <xf numFmtId="0" fontId="23" fillId="8" borderId="16" xfId="56" applyFont="1" applyFill="1" applyBorder="1" applyAlignment="1">
      <alignment horizontal="center"/>
      <protection/>
    </xf>
    <xf numFmtId="0" fontId="22" fillId="8" borderId="28" xfId="56" applyFont="1" applyFill="1" applyBorder="1">
      <alignment/>
      <protection/>
    </xf>
    <xf numFmtId="0" fontId="23" fillId="8" borderId="47" xfId="56" applyFont="1" applyFill="1" applyBorder="1" applyAlignment="1">
      <alignment horizontal="center"/>
      <protection/>
    </xf>
    <xf numFmtId="0" fontId="23" fillId="8" borderId="25" xfId="56" applyFont="1" applyFill="1" applyBorder="1" applyAlignment="1">
      <alignment horizontal="center"/>
      <protection/>
    </xf>
    <xf numFmtId="0" fontId="23" fillId="8" borderId="15" xfId="56" applyFont="1" applyFill="1" applyBorder="1" applyAlignment="1">
      <alignment horizontal="center"/>
      <protection/>
    </xf>
    <xf numFmtId="0" fontId="23" fillId="8" borderId="14" xfId="56" applyFont="1" applyFill="1" applyBorder="1" applyAlignment="1">
      <alignment horizontal="center"/>
      <protection/>
    </xf>
    <xf numFmtId="0" fontId="23" fillId="8" borderId="48" xfId="56" applyFont="1" applyFill="1" applyBorder="1" applyAlignment="1">
      <alignment horizontal="center"/>
      <protection/>
    </xf>
    <xf numFmtId="0" fontId="26" fillId="8" borderId="49" xfId="56" applyFont="1" applyFill="1" applyBorder="1">
      <alignment/>
      <protection/>
    </xf>
    <xf numFmtId="3" fontId="26" fillId="8" borderId="50" xfId="56" applyNumberFormat="1" applyFont="1" applyFill="1" applyBorder="1">
      <alignment/>
      <protection/>
    </xf>
    <xf numFmtId="0" fontId="26" fillId="8" borderId="50" xfId="56" applyFont="1" applyFill="1" applyBorder="1">
      <alignment/>
      <protection/>
    </xf>
    <xf numFmtId="3" fontId="26" fillId="8" borderId="51" xfId="56" applyNumberFormat="1" applyFont="1" applyFill="1" applyBorder="1">
      <alignment/>
      <protection/>
    </xf>
    <xf numFmtId="3" fontId="3" fillId="0" borderId="52" xfId="58" applyNumberFormat="1" applyFont="1" applyBorder="1">
      <alignment/>
      <protection/>
    </xf>
    <xf numFmtId="3" fontId="3" fillId="0" borderId="25" xfId="58" applyNumberFormat="1" applyFont="1" applyBorder="1">
      <alignment/>
      <protection/>
    </xf>
    <xf numFmtId="3" fontId="3" fillId="0" borderId="53" xfId="58" applyNumberFormat="1" applyFont="1" applyBorder="1">
      <alignment/>
      <protection/>
    </xf>
    <xf numFmtId="3" fontId="3" fillId="0" borderId="22" xfId="58" applyNumberFormat="1" applyFont="1" applyBorder="1">
      <alignment/>
      <protection/>
    </xf>
    <xf numFmtId="0" fontId="3" fillId="0" borderId="24" xfId="0" applyFont="1" applyFill="1" applyBorder="1" applyAlignment="1">
      <alignment horizontal="right" vertical="top"/>
    </xf>
    <xf numFmtId="0" fontId="3" fillId="0" borderId="48" xfId="0" applyFont="1" applyFill="1" applyBorder="1" applyAlignment="1">
      <alignment horizontal="left" vertical="top"/>
    </xf>
    <xf numFmtId="0" fontId="3" fillId="0" borderId="54" xfId="56" applyFont="1" applyBorder="1">
      <alignment/>
      <protection/>
    </xf>
    <xf numFmtId="3" fontId="3" fillId="0" borderId="26" xfId="56" applyNumberFormat="1" applyFont="1" applyBorder="1" applyAlignment="1" applyProtection="1">
      <alignment horizontal="center"/>
      <protection locked="0"/>
    </xf>
    <xf numFmtId="3" fontId="3" fillId="0" borderId="55" xfId="56" applyNumberFormat="1" applyFont="1" applyBorder="1" applyAlignment="1" applyProtection="1">
      <alignment wrapText="1"/>
      <protection locked="0"/>
    </xf>
    <xf numFmtId="3" fontId="3" fillId="0" borderId="24" xfId="56" applyNumberFormat="1" applyFont="1" applyBorder="1" applyAlignment="1" applyProtection="1">
      <alignment horizontal="center"/>
      <protection locked="0"/>
    </xf>
    <xf numFmtId="3" fontId="3" fillId="0" borderId="48" xfId="56" applyNumberFormat="1" applyFont="1" applyBorder="1" applyProtection="1">
      <alignment/>
      <protection locked="0"/>
    </xf>
    <xf numFmtId="3" fontId="3" fillId="0" borderId="36" xfId="56" applyNumberFormat="1" applyFont="1" applyBorder="1" applyAlignment="1" applyProtection="1">
      <alignment horizontal="center"/>
      <protection locked="0"/>
    </xf>
    <xf numFmtId="3" fontId="3" fillId="0" borderId="15" xfId="56" applyNumberFormat="1" applyFont="1" applyBorder="1" applyProtection="1">
      <alignment/>
      <protection locked="0"/>
    </xf>
    <xf numFmtId="3" fontId="3" fillId="0" borderId="37" xfId="56" applyNumberFormat="1" applyFont="1" applyBorder="1" applyAlignment="1" applyProtection="1">
      <alignment horizontal="center"/>
      <protection locked="0"/>
    </xf>
    <xf numFmtId="3" fontId="3" fillId="0" borderId="45" xfId="56" applyNumberFormat="1" applyFont="1" applyBorder="1" applyAlignment="1" applyProtection="1">
      <alignment horizontal="center"/>
      <protection locked="0"/>
    </xf>
    <xf numFmtId="3" fontId="3" fillId="0" borderId="56" xfId="56" applyNumberFormat="1" applyFont="1" applyBorder="1" applyProtection="1">
      <alignment/>
      <protection locked="0"/>
    </xf>
    <xf numFmtId="0" fontId="3" fillId="0" borderId="0" xfId="56" applyFont="1">
      <alignment/>
      <protection/>
    </xf>
    <xf numFmtId="3" fontId="3" fillId="0" borderId="0" xfId="56" applyNumberFormat="1" applyFont="1">
      <alignment/>
      <protection/>
    </xf>
    <xf numFmtId="3" fontId="3" fillId="0" borderId="57" xfId="56" applyNumberFormat="1" applyFont="1" applyBorder="1" applyProtection="1">
      <alignment/>
      <protection locked="0"/>
    </xf>
    <xf numFmtId="3" fontId="3" fillId="0" borderId="24" xfId="56" applyNumberFormat="1" applyFont="1" applyFill="1" applyBorder="1" applyAlignment="1" applyProtection="1">
      <alignment horizontal="center"/>
      <protection locked="0"/>
    </xf>
    <xf numFmtId="3" fontId="3" fillId="0" borderId="10" xfId="56" applyNumberFormat="1" applyFont="1" applyBorder="1" applyAlignment="1" applyProtection="1">
      <alignment horizontal="center"/>
      <protection locked="0"/>
    </xf>
    <xf numFmtId="3" fontId="3" fillId="0" borderId="55" xfId="56" applyNumberFormat="1" applyFont="1" applyBorder="1" applyProtection="1">
      <alignment/>
      <protection locked="0"/>
    </xf>
    <xf numFmtId="3" fontId="3" fillId="0" borderId="23" xfId="56" applyNumberFormat="1" applyFont="1" applyBorder="1" applyProtection="1">
      <alignment/>
      <protection locked="0"/>
    </xf>
    <xf numFmtId="3" fontId="3" fillId="0" borderId="34" xfId="56" applyNumberFormat="1" applyFont="1" applyBorder="1" applyAlignment="1" applyProtection="1">
      <alignment horizontal="center"/>
      <protection locked="0"/>
    </xf>
    <xf numFmtId="3" fontId="3" fillId="0" borderId="31" xfId="56" applyNumberFormat="1" applyFont="1" applyBorder="1" applyProtection="1">
      <alignment/>
      <protection locked="0"/>
    </xf>
    <xf numFmtId="3" fontId="22" fillId="0" borderId="32" xfId="56" applyNumberFormat="1" applyFont="1" applyBorder="1" applyProtection="1">
      <alignment/>
      <protection locked="0"/>
    </xf>
    <xf numFmtId="3" fontId="22" fillId="0" borderId="28" xfId="56" applyNumberFormat="1" applyFont="1" applyFill="1" applyBorder="1" applyProtection="1">
      <alignment/>
      <protection locked="0"/>
    </xf>
    <xf numFmtId="3" fontId="22" fillId="0" borderId="29" xfId="56" applyNumberFormat="1" applyFont="1" applyBorder="1" applyProtection="1">
      <alignment/>
      <protection locked="0"/>
    </xf>
    <xf numFmtId="0" fontId="24" fillId="0" borderId="0" xfId="56" applyFont="1" applyAlignment="1">
      <alignment horizontal="right" wrapText="1"/>
      <protection/>
    </xf>
    <xf numFmtId="0" fontId="3" fillId="0" borderId="36" xfId="56" applyFont="1" applyBorder="1">
      <alignment/>
      <protection/>
    </xf>
    <xf numFmtId="0" fontId="25" fillId="8" borderId="58" xfId="57" applyFont="1" applyFill="1" applyBorder="1" applyAlignment="1">
      <alignment horizontal="center" vertical="center"/>
      <protection/>
    </xf>
    <xf numFmtId="0" fontId="25" fillId="8" borderId="49" xfId="57" applyFont="1" applyFill="1" applyBorder="1" applyAlignment="1">
      <alignment horizontal="center" vertical="center" wrapText="1"/>
      <protection/>
    </xf>
    <xf numFmtId="0" fontId="25" fillId="8" borderId="50" xfId="57" applyFont="1" applyFill="1" applyBorder="1" applyAlignment="1">
      <alignment horizontal="center" vertical="center"/>
      <protection/>
    </xf>
    <xf numFmtId="0" fontId="25" fillId="8" borderId="51" xfId="57" applyFont="1" applyFill="1" applyBorder="1" applyAlignment="1">
      <alignment horizontal="center" vertical="center"/>
      <protection/>
    </xf>
    <xf numFmtId="0" fontId="3" fillId="2" borderId="59" xfId="57" applyFont="1" applyFill="1" applyBorder="1" applyAlignment="1">
      <alignment horizontal="left"/>
      <protection/>
    </xf>
    <xf numFmtId="0" fontId="3" fillId="2" borderId="10" xfId="57" applyFont="1" applyFill="1" applyBorder="1">
      <alignment/>
      <protection/>
    </xf>
    <xf numFmtId="0" fontId="3" fillId="2" borderId="11" xfId="57" applyFont="1" applyFill="1" applyBorder="1" applyAlignment="1">
      <alignment horizontal="left"/>
      <protection/>
    </xf>
    <xf numFmtId="0" fontId="3" fillId="2" borderId="11" xfId="57" applyFont="1" applyFill="1" applyBorder="1" applyAlignment="1">
      <alignment wrapText="1"/>
      <protection/>
    </xf>
    <xf numFmtId="0" fontId="3" fillId="0" borderId="24" xfId="57" applyFont="1" applyBorder="1" applyAlignment="1">
      <alignment wrapText="1"/>
      <protection/>
    </xf>
    <xf numFmtId="0" fontId="3" fillId="0" borderId="14" xfId="57" applyFont="1" applyBorder="1" applyAlignment="1">
      <alignment wrapText="1"/>
      <protection/>
    </xf>
    <xf numFmtId="0" fontId="3" fillId="0" borderId="35" xfId="57" applyFont="1" applyBorder="1" applyAlignment="1">
      <alignment wrapText="1"/>
      <protection/>
    </xf>
    <xf numFmtId="0" fontId="3" fillId="2" borderId="58" xfId="57" applyFont="1" applyFill="1" applyBorder="1" applyAlignment="1">
      <alignment horizontal="left"/>
      <protection/>
    </xf>
    <xf numFmtId="0" fontId="3" fillId="2" borderId="49" xfId="57" applyFont="1" applyFill="1" applyBorder="1" applyAlignment="1">
      <alignment wrapText="1"/>
      <protection/>
    </xf>
    <xf numFmtId="0" fontId="3" fillId="2" borderId="50" xfId="57" applyFont="1" applyFill="1" applyBorder="1" applyAlignment="1">
      <alignment horizontal="left"/>
      <protection/>
    </xf>
    <xf numFmtId="0" fontId="3" fillId="2" borderId="50" xfId="57" applyFont="1" applyFill="1" applyBorder="1" applyAlignment="1">
      <alignment wrapText="1"/>
      <protection/>
    </xf>
    <xf numFmtId="0" fontId="3" fillId="0" borderId="37" xfId="57" applyFont="1" applyBorder="1" applyAlignment="1">
      <alignment wrapText="1"/>
      <protection/>
    </xf>
    <xf numFmtId="0" fontId="3" fillId="0" borderId="18" xfId="57" applyFont="1" applyBorder="1" applyAlignment="1">
      <alignment wrapText="1"/>
      <protection/>
    </xf>
    <xf numFmtId="0" fontId="3" fillId="0" borderId="34" xfId="57" applyFont="1" applyBorder="1" applyAlignment="1">
      <alignment wrapText="1"/>
      <protection/>
    </xf>
    <xf numFmtId="0" fontId="27" fillId="8" borderId="58" xfId="57" applyFont="1" applyFill="1" applyBorder="1">
      <alignment/>
      <protection/>
    </xf>
    <xf numFmtId="0" fontId="27" fillId="8" borderId="49" xfId="57" applyFont="1" applyFill="1" applyBorder="1" applyAlignment="1">
      <alignment wrapText="1"/>
      <protection/>
    </xf>
    <xf numFmtId="3" fontId="27" fillId="8" borderId="50" xfId="57" applyNumberFormat="1" applyFont="1" applyFill="1" applyBorder="1">
      <alignment/>
      <protection/>
    </xf>
    <xf numFmtId="0" fontId="27" fillId="8" borderId="50" xfId="57" applyFont="1" applyFill="1" applyBorder="1" applyAlignment="1">
      <alignment wrapText="1"/>
      <protection/>
    </xf>
    <xf numFmtId="3" fontId="27" fillId="8" borderId="51" xfId="57" applyNumberFormat="1" applyFont="1" applyFill="1" applyBorder="1">
      <alignment/>
      <protection/>
    </xf>
    <xf numFmtId="0" fontId="3" fillId="0" borderId="60" xfId="58" applyFont="1" applyBorder="1">
      <alignment/>
      <protection/>
    </xf>
    <xf numFmtId="3" fontId="3" fillId="0" borderId="25" xfId="58" applyNumberFormat="1" applyFont="1" applyFill="1" applyBorder="1">
      <alignment/>
      <protection/>
    </xf>
    <xf numFmtId="0" fontId="3" fillId="0" borderId="0" xfId="58" applyFont="1">
      <alignment/>
      <protection/>
    </xf>
    <xf numFmtId="0" fontId="3" fillId="0" borderId="61" xfId="58" applyFont="1" applyBorder="1">
      <alignment/>
      <protection/>
    </xf>
    <xf numFmtId="0" fontId="3" fillId="0" borderId="42" xfId="58" applyFont="1" applyBorder="1">
      <alignment/>
      <protection/>
    </xf>
    <xf numFmtId="3" fontId="3" fillId="0" borderId="37" xfId="58" applyNumberFormat="1" applyFont="1" applyFill="1" applyBorder="1">
      <alignment/>
      <protection/>
    </xf>
    <xf numFmtId="3" fontId="3" fillId="0" borderId="18" xfId="58" applyNumberFormat="1" applyFont="1" applyFill="1" applyBorder="1">
      <alignment/>
      <protection/>
    </xf>
    <xf numFmtId="3" fontId="3" fillId="0" borderId="20" xfId="58" applyNumberFormat="1" applyFont="1" applyFill="1" applyBorder="1">
      <alignment/>
      <protection/>
    </xf>
    <xf numFmtId="3" fontId="3" fillId="0" borderId="44" xfId="58" applyNumberFormat="1" applyFont="1" applyBorder="1">
      <alignment/>
      <protection/>
    </xf>
    <xf numFmtId="3" fontId="3" fillId="0" borderId="37" xfId="58" applyNumberFormat="1" applyFont="1" applyBorder="1">
      <alignment/>
      <protection/>
    </xf>
    <xf numFmtId="3" fontId="3" fillId="0" borderId="18" xfId="58" applyNumberFormat="1" applyFont="1" applyBorder="1">
      <alignment/>
      <protection/>
    </xf>
    <xf numFmtId="3" fontId="3" fillId="0" borderId="20" xfId="58" applyNumberFormat="1" applyFont="1" applyBorder="1">
      <alignment/>
      <protection/>
    </xf>
    <xf numFmtId="0" fontId="25" fillId="2" borderId="48" xfId="0" applyFont="1" applyFill="1" applyBorder="1" applyAlignment="1">
      <alignment horizontal="left" vertical="top"/>
    </xf>
    <xf numFmtId="3" fontId="25" fillId="0" borderId="62" xfId="58" applyNumberFormat="1" applyFont="1" applyFill="1" applyBorder="1">
      <alignment/>
      <protection/>
    </xf>
    <xf numFmtId="3" fontId="3" fillId="24" borderId="37" xfId="58" applyNumberFormat="1" applyFont="1" applyFill="1" applyBorder="1">
      <alignment/>
      <protection/>
    </xf>
    <xf numFmtId="3" fontId="3" fillId="24" borderId="18" xfId="58" applyNumberFormat="1" applyFont="1" applyFill="1" applyBorder="1">
      <alignment/>
      <protection/>
    </xf>
    <xf numFmtId="3" fontId="3" fillId="24" borderId="20" xfId="58" applyNumberFormat="1" applyFont="1" applyFill="1" applyBorder="1">
      <alignment/>
      <protection/>
    </xf>
    <xf numFmtId="3" fontId="3" fillId="0" borderId="63" xfId="58" applyNumberFormat="1" applyFont="1" applyBorder="1">
      <alignment/>
      <protection/>
    </xf>
    <xf numFmtId="0" fontId="3" fillId="0" borderId="64" xfId="0" applyFont="1" applyBorder="1" applyAlignment="1">
      <alignment/>
    </xf>
    <xf numFmtId="0" fontId="3" fillId="0" borderId="25" xfId="58" applyFont="1" applyFill="1" applyBorder="1">
      <alignment/>
      <protection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/>
    </xf>
    <xf numFmtId="0" fontId="23" fillId="8" borderId="33" xfId="56" applyFont="1" applyFill="1" applyBorder="1" applyAlignment="1" applyProtection="1">
      <alignment horizontal="center" wrapText="1"/>
      <protection locked="0"/>
    </xf>
    <xf numFmtId="3" fontId="23" fillId="2" borderId="65" xfId="56" applyNumberFormat="1" applyFont="1" applyFill="1" applyBorder="1" applyProtection="1">
      <alignment/>
      <protection locked="0"/>
    </xf>
    <xf numFmtId="3" fontId="22" fillId="0" borderId="15" xfId="56" applyNumberFormat="1" applyFont="1" applyBorder="1" applyProtection="1">
      <alignment/>
      <protection locked="0"/>
    </xf>
    <xf numFmtId="3" fontId="22" fillId="0" borderId="12" xfId="56" applyNumberFormat="1" applyFont="1" applyBorder="1" applyProtection="1">
      <alignment/>
      <protection locked="0"/>
    </xf>
    <xf numFmtId="3" fontId="22" fillId="0" borderId="23" xfId="56" applyNumberFormat="1" applyFont="1" applyBorder="1" applyProtection="1">
      <alignment/>
      <protection locked="0"/>
    </xf>
    <xf numFmtId="3" fontId="22" fillId="0" borderId="66" xfId="56" applyNumberFormat="1" applyFont="1" applyBorder="1" applyProtection="1">
      <alignment/>
      <protection locked="0"/>
    </xf>
    <xf numFmtId="3" fontId="23" fillId="2" borderId="30" xfId="56" applyNumberFormat="1" applyFont="1" applyFill="1" applyBorder="1" applyProtection="1">
      <alignment/>
      <protection locked="0"/>
    </xf>
    <xf numFmtId="3" fontId="22" fillId="24" borderId="10" xfId="56" applyNumberFormat="1" applyFont="1" applyFill="1" applyBorder="1" applyProtection="1">
      <alignment/>
      <protection locked="0"/>
    </xf>
    <xf numFmtId="3" fontId="22" fillId="24" borderId="36" xfId="56" applyNumberFormat="1" applyFont="1" applyFill="1" applyBorder="1" applyProtection="1">
      <alignment/>
      <protection locked="0"/>
    </xf>
    <xf numFmtId="3" fontId="22" fillId="0" borderId="24" xfId="56" applyNumberFormat="1" applyFont="1" applyBorder="1" applyProtection="1">
      <alignment/>
      <protection locked="0"/>
    </xf>
    <xf numFmtId="3" fontId="22" fillId="24" borderId="24" xfId="56" applyNumberFormat="1" applyFont="1" applyFill="1" applyBorder="1" applyProtection="1">
      <alignment/>
      <protection locked="0"/>
    </xf>
    <xf numFmtId="3" fontId="22" fillId="0" borderId="24" xfId="56" applyNumberFormat="1" applyFont="1" applyFill="1" applyBorder="1" applyProtection="1">
      <alignment/>
      <protection locked="0"/>
    </xf>
    <xf numFmtId="3" fontId="22" fillId="0" borderId="36" xfId="56" applyNumberFormat="1" applyFont="1" applyBorder="1" applyProtection="1">
      <alignment/>
      <protection locked="0"/>
    </xf>
    <xf numFmtId="3" fontId="22" fillId="24" borderId="37" xfId="56" applyNumberFormat="1" applyFont="1" applyFill="1" applyBorder="1" applyProtection="1">
      <alignment/>
      <protection locked="0"/>
    </xf>
    <xf numFmtId="3" fontId="23" fillId="2" borderId="26" xfId="56" applyNumberFormat="1" applyFont="1" applyFill="1" applyBorder="1" applyProtection="1">
      <alignment/>
      <protection locked="0"/>
    </xf>
    <xf numFmtId="3" fontId="22" fillId="24" borderId="16" xfId="56" applyNumberFormat="1" applyFont="1" applyFill="1" applyBorder="1" applyProtection="1">
      <alignment/>
      <protection locked="0"/>
    </xf>
    <xf numFmtId="0" fontId="23" fillId="8" borderId="30" xfId="56" applyFont="1" applyFill="1" applyBorder="1" applyAlignment="1" applyProtection="1">
      <alignment wrapText="1"/>
      <protection locked="0"/>
    </xf>
    <xf numFmtId="0" fontId="23" fillId="8" borderId="32" xfId="56" applyFont="1" applyFill="1" applyBorder="1" applyAlignment="1" applyProtection="1">
      <alignment horizontal="center" wrapText="1"/>
      <protection locked="0"/>
    </xf>
    <xf numFmtId="0" fontId="23" fillId="8" borderId="65" xfId="56" applyFont="1" applyFill="1" applyBorder="1" applyAlignment="1" applyProtection="1">
      <alignment horizontal="center" wrapText="1"/>
      <protection locked="0"/>
    </xf>
    <xf numFmtId="0" fontId="23" fillId="8" borderId="61" xfId="56" applyFont="1" applyFill="1" applyBorder="1" applyAlignment="1" applyProtection="1">
      <alignment horizontal="center" wrapText="1"/>
      <protection locked="0"/>
    </xf>
    <xf numFmtId="0" fontId="23" fillId="8" borderId="35" xfId="56" applyFont="1" applyFill="1" applyBorder="1" applyAlignment="1" applyProtection="1">
      <alignment horizontal="center" wrapText="1"/>
      <protection locked="0"/>
    </xf>
    <xf numFmtId="0" fontId="23" fillId="8" borderId="31" xfId="56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/>
    </xf>
    <xf numFmtId="0" fontId="2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25" fillId="0" borderId="0" xfId="0" applyNumberFormat="1" applyFont="1" applyFill="1" applyBorder="1" applyAlignment="1">
      <alignment horizontal="right" vertical="center"/>
    </xf>
    <xf numFmtId="3" fontId="25" fillId="8" borderId="11" xfId="0" applyNumberFormat="1" applyFont="1" applyFill="1" applyBorder="1" applyAlignment="1">
      <alignment horizontal="center" vertical="center"/>
    </xf>
    <xf numFmtId="3" fontId="25" fillId="8" borderId="18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 wrapText="1"/>
    </xf>
    <xf numFmtId="3" fontId="25" fillId="0" borderId="11" xfId="0" applyNumberFormat="1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32" fillId="0" borderId="18" xfId="0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top"/>
    </xf>
    <xf numFmtId="0" fontId="25" fillId="0" borderId="15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center" vertical="center"/>
    </xf>
    <xf numFmtId="3" fontId="25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2" fillId="0" borderId="35" xfId="0" applyFont="1" applyFill="1" applyBorder="1" applyAlignment="1">
      <alignment horizontal="center" vertical="center"/>
    </xf>
    <xf numFmtId="3" fontId="25" fillId="0" borderId="35" xfId="0" applyNumberFormat="1" applyFont="1" applyFill="1" applyBorder="1" applyAlignment="1">
      <alignment vertical="center"/>
    </xf>
    <xf numFmtId="0" fontId="25" fillId="2" borderId="49" xfId="0" applyFont="1" applyFill="1" applyBorder="1" applyAlignment="1">
      <alignment horizontal="center" vertical="center"/>
    </xf>
    <xf numFmtId="0" fontId="25" fillId="2" borderId="67" xfId="0" applyFont="1" applyFill="1" applyBorder="1" applyAlignment="1">
      <alignment horizontal="left" vertical="center"/>
    </xf>
    <xf numFmtId="0" fontId="25" fillId="2" borderId="68" xfId="0" applyFont="1" applyFill="1" applyBorder="1" applyAlignment="1">
      <alignment horizontal="left" vertical="center"/>
    </xf>
    <xf numFmtId="0" fontId="32" fillId="2" borderId="50" xfId="0" applyFont="1" applyFill="1" applyBorder="1" applyAlignment="1">
      <alignment horizontal="center" vertical="center"/>
    </xf>
    <xf numFmtId="3" fontId="25" fillId="2" borderId="50" xfId="0" applyNumberFormat="1" applyFont="1" applyFill="1" applyBorder="1" applyAlignment="1">
      <alignment vertical="center"/>
    </xf>
    <xf numFmtId="0" fontId="25" fillId="0" borderId="3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/>
    </xf>
    <xf numFmtId="0" fontId="25" fillId="2" borderId="37" xfId="0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horizontal="center" vertical="center"/>
    </xf>
    <xf numFmtId="3" fontId="25" fillId="2" borderId="18" xfId="0" applyNumberFormat="1" applyFont="1" applyFill="1" applyBorder="1" applyAlignment="1">
      <alignment vertical="center"/>
    </xf>
    <xf numFmtId="0" fontId="25" fillId="8" borderId="49" xfId="0" applyFont="1" applyFill="1" applyBorder="1" applyAlignment="1">
      <alignment horizontal="center" vertical="center"/>
    </xf>
    <xf numFmtId="0" fontId="3" fillId="8" borderId="50" xfId="0" applyFont="1" applyFill="1" applyBorder="1" applyAlignment="1">
      <alignment horizontal="center" vertical="center"/>
    </xf>
    <xf numFmtId="3" fontId="25" fillId="8" borderId="5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25" fillId="8" borderId="50" xfId="0" applyFont="1" applyFill="1" applyBorder="1" applyAlignment="1">
      <alignment vertical="center"/>
    </xf>
    <xf numFmtId="0" fontId="31" fillId="0" borderId="11" xfId="0" applyFont="1" applyFill="1" applyBorder="1" applyAlignment="1">
      <alignment horizontal="center" vertical="center" wrapText="1"/>
    </xf>
    <xf numFmtId="3" fontId="25" fillId="0" borderId="11" xfId="0" applyNumberFormat="1" applyFont="1" applyFill="1" applyBorder="1" applyAlignment="1">
      <alignment horizontal="right" vertical="center" wrapText="1"/>
    </xf>
    <xf numFmtId="0" fontId="25" fillId="0" borderId="24" xfId="0" applyFont="1" applyFill="1" applyBorder="1" applyAlignment="1">
      <alignment horizontal="center" vertical="top" wrapText="1"/>
    </xf>
    <xf numFmtId="0" fontId="31" fillId="0" borderId="14" xfId="0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vertical="center" wrapText="1"/>
    </xf>
    <xf numFmtId="0" fontId="25" fillId="0" borderId="34" xfId="0" applyFont="1" applyFill="1" applyBorder="1" applyAlignment="1">
      <alignment horizontal="center" vertical="top" wrapText="1"/>
    </xf>
    <xf numFmtId="0" fontId="31" fillId="0" borderId="3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3" fontId="25" fillId="0" borderId="11" xfId="0" applyNumberFormat="1" applyFont="1" applyFill="1" applyBorder="1" applyAlignment="1">
      <alignment vertical="center"/>
    </xf>
    <xf numFmtId="0" fontId="25" fillId="0" borderId="3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3" fontId="3" fillId="0" borderId="32" xfId="0" applyNumberFormat="1" applyFont="1" applyFill="1" applyBorder="1" applyAlignment="1">
      <alignment vertical="center"/>
    </xf>
    <xf numFmtId="0" fontId="25" fillId="2" borderId="49" xfId="0" applyFont="1" applyFill="1" applyBorder="1" applyAlignment="1">
      <alignment horizontal="center" vertical="center" wrapText="1"/>
    </xf>
    <xf numFmtId="0" fontId="31" fillId="2" borderId="5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25" fillId="8" borderId="49" xfId="0" applyFont="1" applyFill="1" applyBorder="1" applyAlignment="1">
      <alignment horizontal="center" vertical="center" wrapText="1"/>
    </xf>
    <xf numFmtId="0" fontId="31" fillId="8" borderId="5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right" vertical="center"/>
    </xf>
    <xf numFmtId="3" fontId="25" fillId="8" borderId="13" xfId="0" applyNumberFormat="1" applyFont="1" applyFill="1" applyBorder="1" applyAlignment="1">
      <alignment horizontal="center" vertical="center" wrapText="1"/>
    </xf>
    <xf numFmtId="3" fontId="25" fillId="8" borderId="59" xfId="0" applyNumberFormat="1" applyFont="1" applyFill="1" applyBorder="1" applyAlignment="1">
      <alignment horizontal="center" vertical="center" wrapText="1"/>
    </xf>
    <xf numFmtId="3" fontId="25" fillId="8" borderId="40" xfId="0" applyNumberFormat="1" applyFont="1" applyFill="1" applyBorder="1" applyAlignment="1">
      <alignment horizontal="center" vertical="center" wrapText="1"/>
    </xf>
    <xf numFmtId="0" fontId="25" fillId="8" borderId="15" xfId="0" applyFont="1" applyFill="1" applyBorder="1" applyAlignment="1">
      <alignment horizontal="center" vertical="center"/>
    </xf>
    <xf numFmtId="0" fontId="25" fillId="8" borderId="25" xfId="0" applyFont="1" applyFill="1" applyBorder="1" applyAlignment="1">
      <alignment horizontal="center" vertical="center"/>
    </xf>
    <xf numFmtId="0" fontId="25" fillId="8" borderId="41" xfId="0" applyFont="1" applyFill="1" applyBorder="1" applyAlignment="1">
      <alignment horizontal="center" vertical="center"/>
    </xf>
    <xf numFmtId="0" fontId="25" fillId="8" borderId="15" xfId="0" applyFont="1" applyFill="1" applyBorder="1" applyAlignment="1">
      <alignment horizontal="center" vertical="center" wrapText="1"/>
    </xf>
    <xf numFmtId="0" fontId="25" fillId="8" borderId="25" xfId="0" applyFont="1" applyFill="1" applyBorder="1" applyAlignment="1">
      <alignment horizontal="center" vertical="center" wrapText="1"/>
    </xf>
    <xf numFmtId="0" fontId="25" fillId="8" borderId="69" xfId="0" applyFont="1" applyFill="1" applyBorder="1" applyAlignment="1">
      <alignment horizontal="center" vertical="center" wrapText="1"/>
    </xf>
    <xf numFmtId="49" fontId="25" fillId="8" borderId="66" xfId="0" applyNumberFormat="1" applyFont="1" applyFill="1" applyBorder="1" applyAlignment="1">
      <alignment horizontal="center" vertical="center" wrapText="1"/>
    </xf>
    <xf numFmtId="49" fontId="25" fillId="8" borderId="25" xfId="0" applyNumberFormat="1" applyFont="1" applyFill="1" applyBorder="1" applyAlignment="1">
      <alignment horizontal="center" vertical="center" wrapText="1"/>
    </xf>
    <xf numFmtId="49" fontId="25" fillId="8" borderId="42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vertical="center"/>
    </xf>
    <xf numFmtId="3" fontId="25" fillId="2" borderId="55" xfId="0" applyNumberFormat="1" applyFont="1" applyFill="1" applyBorder="1" applyAlignment="1">
      <alignment vertical="center"/>
    </xf>
    <xf numFmtId="9" fontId="25" fillId="2" borderId="42" xfId="0" applyNumberFormat="1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/>
    </xf>
    <xf numFmtId="0" fontId="3" fillId="25" borderId="23" xfId="0" applyFont="1" applyFill="1" applyBorder="1" applyAlignment="1">
      <alignment horizontal="left" vertical="center"/>
    </xf>
    <xf numFmtId="0" fontId="3" fillId="25" borderId="64" xfId="0" applyFont="1" applyFill="1" applyBorder="1" applyAlignment="1">
      <alignment horizontal="left" vertical="center"/>
    </xf>
    <xf numFmtId="0" fontId="32" fillId="25" borderId="17" xfId="0" applyFont="1" applyFill="1" applyBorder="1" applyAlignment="1">
      <alignment horizontal="center" vertical="center"/>
    </xf>
    <xf numFmtId="3" fontId="3" fillId="25" borderId="21" xfId="0" applyNumberFormat="1" applyFont="1" applyFill="1" applyBorder="1" applyAlignment="1">
      <alignment vertical="center"/>
    </xf>
    <xf numFmtId="3" fontId="3" fillId="25" borderId="48" xfId="0" applyNumberFormat="1" applyFont="1" applyFill="1" applyBorder="1" applyAlignment="1">
      <alignment vertical="center"/>
    </xf>
    <xf numFmtId="9" fontId="3" fillId="25" borderId="42" xfId="0" applyNumberFormat="1" applyFont="1" applyFill="1" applyBorder="1" applyAlignment="1">
      <alignment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48" xfId="0" applyFont="1" applyFill="1" applyBorder="1" applyAlignment="1">
      <alignment horizontal="left" vertical="center"/>
    </xf>
    <xf numFmtId="0" fontId="25" fillId="0" borderId="64" xfId="0" applyFont="1" applyFill="1" applyBorder="1" applyAlignment="1">
      <alignment horizontal="left" vertical="center"/>
    </xf>
    <xf numFmtId="3" fontId="25" fillId="0" borderId="16" xfId="0" applyNumberFormat="1" applyFont="1" applyFill="1" applyBorder="1" applyAlignment="1">
      <alignment vertical="center"/>
    </xf>
    <xf numFmtId="3" fontId="25" fillId="0" borderId="48" xfId="0" applyNumberFormat="1" applyFont="1" applyFill="1" applyBorder="1" applyAlignment="1">
      <alignment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left" vertical="center"/>
    </xf>
    <xf numFmtId="0" fontId="25" fillId="2" borderId="64" xfId="0" applyFont="1" applyFill="1" applyBorder="1" applyAlignment="1">
      <alignment horizontal="left" vertical="center"/>
    </xf>
    <xf numFmtId="0" fontId="31" fillId="2" borderId="14" xfId="0" applyFont="1" applyFill="1" applyBorder="1" applyAlignment="1">
      <alignment horizontal="center" vertical="center"/>
    </xf>
    <xf numFmtId="3" fontId="25" fillId="2" borderId="16" xfId="0" applyNumberFormat="1" applyFont="1" applyFill="1" applyBorder="1" applyAlignment="1">
      <alignment vertical="center"/>
    </xf>
    <xf numFmtId="3" fontId="25" fillId="2" borderId="48" xfId="0" applyNumberFormat="1" applyFont="1" applyFill="1" applyBorder="1" applyAlignment="1">
      <alignment vertical="center"/>
    </xf>
    <xf numFmtId="0" fontId="25" fillId="0" borderId="46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left"/>
    </xf>
    <xf numFmtId="3" fontId="3" fillId="0" borderId="16" xfId="0" applyNumberFormat="1" applyFont="1" applyFill="1" applyBorder="1" applyAlignment="1">
      <alignment vertical="center"/>
    </xf>
    <xf numFmtId="3" fontId="3" fillId="0" borderId="48" xfId="0" applyNumberFormat="1" applyFont="1" applyFill="1" applyBorder="1" applyAlignment="1">
      <alignment vertical="center"/>
    </xf>
    <xf numFmtId="0" fontId="25" fillId="0" borderId="17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0" fontId="3" fillId="25" borderId="15" xfId="0" applyFont="1" applyFill="1" applyBorder="1" applyAlignment="1">
      <alignment horizontal="left" vertical="center"/>
    </xf>
    <xf numFmtId="0" fontId="32" fillId="25" borderId="14" xfId="0" applyFont="1" applyFill="1" applyBorder="1" applyAlignment="1">
      <alignment horizontal="center" vertical="center"/>
    </xf>
    <xf numFmtId="3" fontId="3" fillId="25" borderId="16" xfId="0" applyNumberFormat="1" applyFont="1" applyFill="1" applyBorder="1" applyAlignment="1">
      <alignment vertical="center"/>
    </xf>
    <xf numFmtId="0" fontId="31" fillId="8" borderId="14" xfId="0" applyFont="1" applyFill="1" applyBorder="1" applyAlignment="1">
      <alignment horizontal="center" vertical="center"/>
    </xf>
    <xf numFmtId="3" fontId="25" fillId="8" borderId="16" xfId="0" applyNumberFormat="1" applyFont="1" applyFill="1" applyBorder="1" applyAlignment="1">
      <alignment vertical="center"/>
    </xf>
    <xf numFmtId="3" fontId="25" fillId="8" borderId="48" xfId="0" applyNumberFormat="1" applyFont="1" applyFill="1" applyBorder="1" applyAlignment="1">
      <alignment vertical="center"/>
    </xf>
    <xf numFmtId="9" fontId="25" fillId="8" borderId="42" xfId="0" applyNumberFormat="1" applyFont="1" applyFill="1" applyBorder="1" applyAlignment="1">
      <alignment vertical="center"/>
    </xf>
    <xf numFmtId="3" fontId="25" fillId="0" borderId="42" xfId="0" applyNumberFormat="1" applyFont="1" applyFill="1" applyBorder="1" applyAlignment="1">
      <alignment vertical="center"/>
    </xf>
    <xf numFmtId="0" fontId="31" fillId="0" borderId="18" xfId="0" applyFont="1" applyFill="1" applyBorder="1" applyAlignment="1">
      <alignment horizontal="center" vertical="center"/>
    </xf>
    <xf numFmtId="3" fontId="25" fillId="0" borderId="20" xfId="0" applyNumberFormat="1" applyFont="1" applyFill="1" applyBorder="1" applyAlignment="1">
      <alignment vertical="center"/>
    </xf>
    <xf numFmtId="3" fontId="25" fillId="0" borderId="56" xfId="0" applyNumberFormat="1" applyFont="1" applyFill="1" applyBorder="1" applyAlignment="1">
      <alignment vertical="center"/>
    </xf>
    <xf numFmtId="9" fontId="25" fillId="25" borderId="42" xfId="0" applyNumberFormat="1" applyFont="1" applyFill="1" applyBorder="1" applyAlignment="1">
      <alignment vertical="center"/>
    </xf>
    <xf numFmtId="0" fontId="25" fillId="8" borderId="18" xfId="0" applyFont="1" applyFill="1" applyBorder="1" applyAlignment="1">
      <alignment horizontal="left" vertical="center"/>
    </xf>
    <xf numFmtId="0" fontId="31" fillId="8" borderId="18" xfId="0" applyFont="1" applyFill="1" applyBorder="1" applyAlignment="1">
      <alignment horizontal="center" vertical="center"/>
    </xf>
    <xf numFmtId="3" fontId="25" fillId="8" borderId="20" xfId="0" applyNumberFormat="1" applyFont="1" applyFill="1" applyBorder="1" applyAlignment="1">
      <alignment vertical="center"/>
    </xf>
    <xf numFmtId="9" fontId="25" fillId="8" borderId="6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3" fontId="25" fillId="8" borderId="51" xfId="0" applyNumberFormat="1" applyFont="1" applyFill="1" applyBorder="1" applyAlignment="1">
      <alignment horizontal="right" vertical="center"/>
    </xf>
    <xf numFmtId="3" fontId="25" fillId="8" borderId="67" xfId="0" applyNumberFormat="1" applyFont="1" applyFill="1" applyBorder="1" applyAlignment="1">
      <alignment horizontal="right" vertical="center"/>
    </xf>
    <xf numFmtId="9" fontId="25" fillId="8" borderId="70" xfId="0" applyNumberFormat="1" applyFont="1" applyFill="1" applyBorder="1" applyAlignment="1">
      <alignment vertical="center"/>
    </xf>
    <xf numFmtId="3" fontId="3" fillId="0" borderId="14" xfId="56" applyNumberFormat="1" applyFont="1" applyBorder="1">
      <alignment/>
      <protection/>
    </xf>
    <xf numFmtId="3" fontId="3" fillId="0" borderId="16" xfId="56" applyNumberFormat="1" applyFont="1" applyBorder="1">
      <alignment/>
      <protection/>
    </xf>
    <xf numFmtId="0" fontId="3" fillId="0" borderId="37" xfId="56" applyFont="1" applyBorder="1">
      <alignment/>
      <protection/>
    </xf>
    <xf numFmtId="3" fontId="3" fillId="0" borderId="18" xfId="56" applyNumberFormat="1" applyFont="1" applyBorder="1">
      <alignment/>
      <protection/>
    </xf>
    <xf numFmtId="3" fontId="3" fillId="0" borderId="21" xfId="56" applyNumberFormat="1" applyFont="1" applyBorder="1">
      <alignment/>
      <protection/>
    </xf>
    <xf numFmtId="0" fontId="3" fillId="0" borderId="16" xfId="56" applyFont="1" applyBorder="1">
      <alignment/>
      <protection/>
    </xf>
    <xf numFmtId="0" fontId="3" fillId="0" borderId="0" xfId="56" applyFont="1" applyBorder="1">
      <alignment/>
      <protection/>
    </xf>
    <xf numFmtId="0" fontId="3" fillId="0" borderId="0" xfId="56" applyFont="1" applyAlignment="1">
      <alignment wrapText="1"/>
      <protection/>
    </xf>
    <xf numFmtId="3" fontId="33" fillId="0" borderId="17" xfId="56" applyNumberFormat="1" applyFont="1" applyBorder="1" applyProtection="1">
      <alignment/>
      <protection locked="0"/>
    </xf>
    <xf numFmtId="3" fontId="33" fillId="0" borderId="24" xfId="56" applyNumberFormat="1" applyFont="1" applyBorder="1" applyProtection="1">
      <alignment/>
      <protection locked="0"/>
    </xf>
    <xf numFmtId="3" fontId="33" fillId="0" borderId="23" xfId="56" applyNumberFormat="1" applyFont="1" applyFill="1" applyBorder="1" applyProtection="1">
      <alignment/>
      <protection locked="0"/>
    </xf>
    <xf numFmtId="3" fontId="33" fillId="0" borderId="14" xfId="56" applyNumberFormat="1" applyFont="1" applyBorder="1" applyProtection="1">
      <alignment/>
      <protection locked="0"/>
    </xf>
    <xf numFmtId="3" fontId="33" fillId="0" borderId="16" xfId="56" applyNumberFormat="1" applyFont="1" applyBorder="1" applyProtection="1">
      <alignment/>
      <protection locked="0"/>
    </xf>
    <xf numFmtId="0" fontId="3" fillId="0" borderId="45" xfId="56" applyFont="1" applyBorder="1">
      <alignment/>
      <protection/>
    </xf>
    <xf numFmtId="3" fontId="33" fillId="0" borderId="15" xfId="56" applyNumberFormat="1" applyFont="1" applyFill="1" applyBorder="1" applyProtection="1">
      <alignment/>
      <protection locked="0"/>
    </xf>
    <xf numFmtId="3" fontId="33" fillId="0" borderId="36" xfId="56" applyNumberFormat="1" applyFont="1" applyBorder="1" applyProtection="1">
      <alignment/>
      <protection locked="0"/>
    </xf>
    <xf numFmtId="3" fontId="33" fillId="0" borderId="21" xfId="56" applyNumberFormat="1" applyFont="1" applyBorder="1" applyProtection="1">
      <alignment/>
      <protection locked="0"/>
    </xf>
    <xf numFmtId="3" fontId="33" fillId="0" borderId="30" xfId="56" applyNumberFormat="1" applyFont="1" applyBorder="1" applyProtection="1">
      <alignment/>
      <protection locked="0"/>
    </xf>
    <xf numFmtId="3" fontId="33" fillId="0" borderId="66" xfId="56" applyNumberFormat="1" applyFont="1" applyFill="1" applyBorder="1" applyProtection="1">
      <alignment/>
      <protection locked="0"/>
    </xf>
    <xf numFmtId="3" fontId="33" fillId="0" borderId="35" xfId="56" applyNumberFormat="1" applyFont="1" applyBorder="1" applyProtection="1">
      <alignment/>
      <protection locked="0"/>
    </xf>
    <xf numFmtId="3" fontId="33" fillId="0" borderId="71" xfId="56" applyNumberFormat="1" applyFont="1" applyBorder="1" applyProtection="1">
      <alignment/>
      <protection locked="0"/>
    </xf>
    <xf numFmtId="3" fontId="25" fillId="0" borderId="0" xfId="0" applyNumberFormat="1" applyFont="1" applyFill="1" applyAlignment="1">
      <alignment horizontal="center" vertical="center"/>
    </xf>
    <xf numFmtId="3" fontId="25" fillId="8" borderId="13" xfId="0" applyNumberFormat="1" applyFont="1" applyFill="1" applyBorder="1" applyAlignment="1">
      <alignment horizontal="center" vertical="center"/>
    </xf>
    <xf numFmtId="3" fontId="25" fillId="8" borderId="20" xfId="0" applyNumberFormat="1" applyFont="1" applyFill="1" applyBorder="1" applyAlignment="1">
      <alignment horizontal="center" vertical="center" wrapText="1"/>
    </xf>
    <xf numFmtId="9" fontId="25" fillId="0" borderId="29" xfId="0" applyNumberFormat="1" applyFont="1" applyFill="1" applyBorder="1" applyAlignment="1">
      <alignment vertical="center" wrapText="1"/>
    </xf>
    <xf numFmtId="9" fontId="3" fillId="0" borderId="16" xfId="0" applyNumberFormat="1" applyFont="1" applyFill="1" applyBorder="1" applyAlignment="1">
      <alignment vertical="center" wrapText="1"/>
    </xf>
    <xf numFmtId="9" fontId="25" fillId="0" borderId="13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9" fontId="3" fillId="0" borderId="71" xfId="0" applyNumberFormat="1" applyFont="1" applyFill="1" applyBorder="1" applyAlignment="1">
      <alignment vertical="center" wrapText="1"/>
    </xf>
    <xf numFmtId="9" fontId="25" fillId="0" borderId="21" xfId="0" applyNumberFormat="1" applyFont="1" applyFill="1" applyBorder="1" applyAlignment="1">
      <alignment vertical="center" wrapText="1"/>
    </xf>
    <xf numFmtId="9" fontId="3" fillId="0" borderId="21" xfId="0" applyNumberFormat="1" applyFont="1" applyFill="1" applyBorder="1" applyAlignment="1">
      <alignment vertical="center" wrapText="1"/>
    </xf>
    <xf numFmtId="9" fontId="25" fillId="2" borderId="51" xfId="0" applyNumberFormat="1" applyFont="1" applyFill="1" applyBorder="1" applyAlignment="1">
      <alignment vertical="center"/>
    </xf>
    <xf numFmtId="9" fontId="25" fillId="0" borderId="21" xfId="0" applyNumberFormat="1" applyFont="1" applyFill="1" applyBorder="1" applyAlignment="1">
      <alignment vertical="center"/>
    </xf>
    <xf numFmtId="9" fontId="3" fillId="0" borderId="16" xfId="0" applyNumberFormat="1" applyFont="1" applyFill="1" applyBorder="1" applyAlignment="1">
      <alignment vertical="center"/>
    </xf>
    <xf numFmtId="9" fontId="25" fillId="0" borderId="16" xfId="0" applyNumberFormat="1" applyFont="1" applyFill="1" applyBorder="1" applyAlignment="1">
      <alignment vertical="center"/>
    </xf>
    <xf numFmtId="0" fontId="25" fillId="2" borderId="24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left" vertical="center"/>
    </xf>
    <xf numFmtId="0" fontId="32" fillId="2" borderId="14" xfId="0" applyFont="1" applyFill="1" applyBorder="1" applyAlignment="1">
      <alignment horizontal="center" vertical="center"/>
    </xf>
    <xf numFmtId="3" fontId="25" fillId="2" borderId="14" xfId="0" applyNumberFormat="1" applyFont="1" applyFill="1" applyBorder="1" applyAlignment="1">
      <alignment vertical="center"/>
    </xf>
    <xf numFmtId="9" fontId="25" fillId="2" borderId="16" xfId="0" applyNumberFormat="1" applyFont="1" applyFill="1" applyBorder="1" applyAlignment="1">
      <alignment vertical="center"/>
    </xf>
    <xf numFmtId="9" fontId="25" fillId="8" borderId="51" xfId="0" applyNumberFormat="1" applyFont="1" applyFill="1" applyBorder="1" applyAlignment="1">
      <alignment vertical="center"/>
    </xf>
    <xf numFmtId="9" fontId="3" fillId="0" borderId="0" xfId="0" applyNumberFormat="1" applyFont="1" applyFill="1" applyAlignment="1">
      <alignment vertical="center"/>
    </xf>
    <xf numFmtId="9" fontId="3" fillId="0" borderId="13" xfId="0" applyNumberFormat="1" applyFont="1" applyFill="1" applyBorder="1" applyAlignment="1">
      <alignment vertical="center"/>
    </xf>
    <xf numFmtId="9" fontId="3" fillId="0" borderId="20" xfId="0" applyNumberFormat="1" applyFont="1" applyFill="1" applyBorder="1" applyAlignment="1">
      <alignment vertical="center"/>
    </xf>
    <xf numFmtId="9" fontId="25" fillId="2" borderId="20" xfId="0" applyNumberFormat="1" applyFont="1" applyFill="1" applyBorder="1" applyAlignment="1">
      <alignment vertical="center"/>
    </xf>
    <xf numFmtId="9" fontId="3" fillId="0" borderId="0" xfId="0" applyNumberFormat="1" applyFont="1" applyAlignment="1">
      <alignment/>
    </xf>
    <xf numFmtId="0" fontId="29" fillId="0" borderId="31" xfId="0" applyFont="1" applyFill="1" applyBorder="1" applyAlignment="1">
      <alignment vertical="center"/>
    </xf>
    <xf numFmtId="9" fontId="25" fillId="0" borderId="0" xfId="0" applyNumberFormat="1" applyFont="1" applyFill="1" applyBorder="1" applyAlignment="1">
      <alignment horizontal="right" vertical="center"/>
    </xf>
    <xf numFmtId="9" fontId="25" fillId="8" borderId="13" xfId="0" applyNumberFormat="1" applyFont="1" applyFill="1" applyBorder="1" applyAlignment="1">
      <alignment horizontal="center" vertical="center"/>
    </xf>
    <xf numFmtId="9" fontId="3" fillId="0" borderId="21" xfId="0" applyNumberFormat="1" applyFont="1" applyFill="1" applyBorder="1" applyAlignment="1">
      <alignment vertical="center"/>
    </xf>
    <xf numFmtId="9" fontId="25" fillId="2" borderId="33" xfId="0" applyNumberFormat="1" applyFont="1" applyFill="1" applyBorder="1" applyAlignment="1">
      <alignment vertical="center"/>
    </xf>
    <xf numFmtId="9" fontId="25" fillId="0" borderId="16" xfId="0" applyNumberFormat="1" applyFont="1" applyFill="1" applyBorder="1" applyAlignment="1">
      <alignment vertical="center" wrapText="1"/>
    </xf>
    <xf numFmtId="1" fontId="31" fillId="0" borderId="0" xfId="0" applyNumberFormat="1" applyFont="1" applyFill="1" applyAlignment="1">
      <alignment horizontal="center" vertical="center"/>
    </xf>
    <xf numFmtId="1" fontId="32" fillId="0" borderId="0" xfId="0" applyNumberFormat="1" applyFont="1" applyFill="1" applyAlignment="1">
      <alignment horizontal="center"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18" xfId="0" applyFont="1" applyFill="1" applyBorder="1" applyAlignment="1">
      <alignment horizontal="center" vertical="top"/>
    </xf>
    <xf numFmtId="41" fontId="31" fillId="2" borderId="14" xfId="0" applyNumberFormat="1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top"/>
    </xf>
    <xf numFmtId="41" fontId="32" fillId="0" borderId="14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top"/>
    </xf>
    <xf numFmtId="0" fontId="25" fillId="0" borderId="14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/>
    </xf>
    <xf numFmtId="41" fontId="32" fillId="0" borderId="18" xfId="0" applyNumberFormat="1" applyFont="1" applyFill="1" applyBorder="1" applyAlignment="1">
      <alignment horizontal="center" vertical="center"/>
    </xf>
    <xf numFmtId="1" fontId="31" fillId="8" borderId="18" xfId="0" applyNumberFormat="1" applyFont="1" applyFill="1" applyBorder="1" applyAlignment="1">
      <alignment horizontal="center" vertical="center"/>
    </xf>
    <xf numFmtId="3" fontId="25" fillId="8" borderId="18" xfId="0" applyNumberFormat="1" applyFont="1" applyFill="1" applyBorder="1" applyAlignment="1">
      <alignment vertical="center"/>
    </xf>
    <xf numFmtId="9" fontId="25" fillId="8" borderId="16" xfId="0" applyNumberFormat="1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5" fillId="0" borderId="55" xfId="0" applyFont="1" applyFill="1" applyBorder="1" applyAlignment="1">
      <alignment vertical="center"/>
    </xf>
    <xf numFmtId="0" fontId="31" fillId="0" borderId="55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vertical="center"/>
    </xf>
    <xf numFmtId="1" fontId="31" fillId="2" borderId="14" xfId="0" applyNumberFormat="1" applyFont="1" applyFill="1" applyBorder="1" applyAlignment="1">
      <alignment horizontal="center" vertical="center"/>
    </xf>
    <xf numFmtId="1" fontId="32" fillId="0" borderId="14" xfId="0" applyNumberFormat="1" applyFont="1" applyFill="1" applyBorder="1" applyAlignment="1">
      <alignment horizontal="center" vertical="center"/>
    </xf>
    <xf numFmtId="1" fontId="32" fillId="0" borderId="14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5" fillId="8" borderId="35" xfId="0" applyFont="1" applyFill="1" applyBorder="1" applyAlignment="1">
      <alignment horizontal="left" vertical="center"/>
    </xf>
    <xf numFmtId="1" fontId="31" fillId="8" borderId="35" xfId="0" applyNumberFormat="1" applyFont="1" applyFill="1" applyBorder="1" applyAlignment="1">
      <alignment horizontal="center" vertical="center"/>
    </xf>
    <xf numFmtId="3" fontId="25" fillId="8" borderId="35" xfId="0" applyNumberFormat="1" applyFont="1" applyFill="1" applyBorder="1" applyAlignment="1">
      <alignment vertical="center"/>
    </xf>
    <xf numFmtId="9" fontId="25" fillId="8" borderId="71" xfId="0" applyNumberFormat="1" applyFont="1" applyFill="1" applyBorder="1" applyAlignment="1">
      <alignment vertical="center"/>
    </xf>
    <xf numFmtId="0" fontId="25" fillId="0" borderId="17" xfId="0" applyFont="1" applyFill="1" applyBorder="1" applyAlignment="1">
      <alignment horizontal="right" vertical="center"/>
    </xf>
    <xf numFmtId="0" fontId="25" fillId="2" borderId="17" xfId="0" applyFont="1" applyFill="1" applyBorder="1" applyAlignment="1">
      <alignment horizontal="left" vertical="center"/>
    </xf>
    <xf numFmtId="3" fontId="25" fillId="2" borderId="17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right" vertical="center"/>
    </xf>
    <xf numFmtId="9" fontId="25" fillId="8" borderId="20" xfId="0" applyNumberFormat="1" applyFont="1" applyFill="1" applyBorder="1" applyAlignment="1">
      <alignment vertical="center"/>
    </xf>
    <xf numFmtId="1" fontId="31" fillId="0" borderId="14" xfId="0" applyNumberFormat="1" applyFont="1" applyFill="1" applyBorder="1" applyAlignment="1">
      <alignment horizontal="center" vertical="center"/>
    </xf>
    <xf numFmtId="1" fontId="31" fillId="8" borderId="50" xfId="0" applyNumberFormat="1" applyFont="1" applyFill="1" applyBorder="1" applyAlignment="1">
      <alignment horizontal="center" vertical="center"/>
    </xf>
    <xf numFmtId="0" fontId="25" fillId="8" borderId="35" xfId="0" applyFont="1" applyFill="1" applyBorder="1" applyAlignment="1">
      <alignment vertical="center" wrapText="1"/>
    </xf>
    <xf numFmtId="0" fontId="25" fillId="0" borderId="55" xfId="0" applyFont="1" applyFill="1" applyBorder="1" applyAlignment="1">
      <alignment horizontal="center" vertical="center"/>
    </xf>
    <xf numFmtId="3" fontId="25" fillId="2" borderId="14" xfId="0" applyNumberFormat="1" applyFont="1" applyFill="1" applyBorder="1" applyAlignment="1">
      <alignment horizontal="right" vertical="center"/>
    </xf>
    <xf numFmtId="9" fontId="25" fillId="2" borderId="16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top"/>
    </xf>
    <xf numFmtId="0" fontId="25" fillId="8" borderId="26" xfId="0" applyFont="1" applyFill="1" applyBorder="1" applyAlignment="1">
      <alignment vertical="center"/>
    </xf>
    <xf numFmtId="1" fontId="31" fillId="8" borderId="22" xfId="0" applyNumberFormat="1" applyFont="1" applyFill="1" applyBorder="1" applyAlignment="1">
      <alignment horizontal="center" vertical="center"/>
    </xf>
    <xf numFmtId="3" fontId="25" fillId="8" borderId="22" xfId="0" applyNumberFormat="1" applyFont="1" applyFill="1" applyBorder="1" applyAlignment="1">
      <alignment vertical="center"/>
    </xf>
    <xf numFmtId="9" fontId="25" fillId="8" borderId="29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center" vertical="center"/>
    </xf>
    <xf numFmtId="3" fontId="25" fillId="8" borderId="20" xfId="0" applyNumberFormat="1" applyFont="1" applyFill="1" applyBorder="1" applyAlignment="1">
      <alignment horizontal="center" vertical="center"/>
    </xf>
    <xf numFmtId="9" fontId="25" fillId="0" borderId="13" xfId="0" applyNumberFormat="1" applyFont="1" applyFill="1" applyBorder="1" applyAlignment="1">
      <alignment horizontal="right" vertical="center" wrapText="1"/>
    </xf>
    <xf numFmtId="9" fontId="25" fillId="0" borderId="21" xfId="0" applyNumberFormat="1" applyFont="1" applyFill="1" applyBorder="1" applyAlignment="1">
      <alignment horizontal="right" vertical="center" wrapText="1"/>
    </xf>
    <xf numFmtId="9" fontId="3" fillId="0" borderId="16" xfId="0" applyNumberFormat="1" applyFont="1" applyFill="1" applyBorder="1" applyAlignment="1">
      <alignment horizontal="right" vertical="center" wrapText="1"/>
    </xf>
    <xf numFmtId="9" fontId="25" fillId="0" borderId="16" xfId="0" applyNumberFormat="1" applyFont="1" applyFill="1" applyBorder="1" applyAlignment="1">
      <alignment horizontal="right" vertical="center" wrapText="1"/>
    </xf>
    <xf numFmtId="9" fontId="25" fillId="0" borderId="71" xfId="0" applyNumberFormat="1" applyFont="1" applyFill="1" applyBorder="1" applyAlignment="1">
      <alignment horizontal="right" vertical="center" wrapText="1"/>
    </xf>
    <xf numFmtId="9" fontId="25" fillId="0" borderId="13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/>
    </xf>
    <xf numFmtId="0" fontId="24" fillId="0" borderId="0" xfId="0" applyFont="1" applyAlignment="1">
      <alignment/>
    </xf>
    <xf numFmtId="9" fontId="25" fillId="0" borderId="71" xfId="0" applyNumberFormat="1" applyFont="1" applyFill="1" applyBorder="1" applyAlignment="1">
      <alignment vertical="center" wrapText="1"/>
    </xf>
    <xf numFmtId="3" fontId="27" fillId="0" borderId="0" xfId="0" applyNumberFormat="1" applyFont="1" applyFill="1" applyBorder="1" applyAlignment="1">
      <alignment/>
    </xf>
    <xf numFmtId="10" fontId="3" fillId="0" borderId="0" xfId="0" applyNumberFormat="1" applyFont="1" applyAlignment="1">
      <alignment/>
    </xf>
    <xf numFmtId="10" fontId="25" fillId="8" borderId="13" xfId="0" applyNumberFormat="1" applyFont="1" applyFill="1" applyBorder="1" applyAlignment="1">
      <alignment horizontal="center" vertical="center"/>
    </xf>
    <xf numFmtId="10" fontId="25" fillId="8" borderId="20" xfId="0" applyNumberFormat="1" applyFont="1" applyFill="1" applyBorder="1" applyAlignment="1">
      <alignment horizontal="center" vertical="center"/>
    </xf>
    <xf numFmtId="9" fontId="25" fillId="8" borderId="20" xfId="0" applyNumberFormat="1" applyFont="1" applyFill="1" applyBorder="1" applyAlignment="1">
      <alignment horizontal="center" vertical="center"/>
    </xf>
    <xf numFmtId="3" fontId="25" fillId="8" borderId="35" xfId="0" applyNumberFormat="1" applyFont="1" applyFill="1" applyBorder="1" applyAlignment="1">
      <alignment horizontal="center" vertical="center" wrapText="1"/>
    </xf>
    <xf numFmtId="3" fontId="25" fillId="8" borderId="71" xfId="0" applyNumberFormat="1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/>
    </xf>
    <xf numFmtId="0" fontId="25" fillId="2" borderId="48" xfId="0" applyFont="1" applyFill="1" applyBorder="1" applyAlignment="1">
      <alignment horizontal="left" vertical="center"/>
    </xf>
    <xf numFmtId="0" fontId="23" fillId="2" borderId="15" xfId="0" applyFont="1" applyFill="1" applyBorder="1" applyAlignment="1">
      <alignment horizontal="center" vertical="center"/>
    </xf>
    <xf numFmtId="9" fontId="25" fillId="2" borderId="44" xfId="0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center"/>
    </xf>
    <xf numFmtId="3" fontId="25" fillId="0" borderId="17" xfId="0" applyNumberFormat="1" applyFont="1" applyFill="1" applyBorder="1" applyAlignment="1">
      <alignment horizontal="right" vertical="center"/>
    </xf>
    <xf numFmtId="9" fontId="25" fillId="0" borderId="44" xfId="0" applyNumberFormat="1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center" vertical="top"/>
    </xf>
    <xf numFmtId="0" fontId="23" fillId="0" borderId="14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9" fontId="25" fillId="2" borderId="72" xfId="0" applyNumberFormat="1" applyFont="1" applyFill="1" applyBorder="1" applyAlignment="1">
      <alignment horizontal="right" vertical="center"/>
    </xf>
    <xf numFmtId="9" fontId="25" fillId="0" borderId="72" xfId="0" applyNumberFormat="1" applyFont="1" applyFill="1" applyBorder="1" applyAlignment="1">
      <alignment horizontal="right" vertical="center"/>
    </xf>
    <xf numFmtId="0" fontId="23" fillId="2" borderId="14" xfId="0" applyFont="1" applyFill="1" applyBorder="1" applyAlignment="1">
      <alignment horizontal="center" vertical="center" wrapText="1"/>
    </xf>
    <xf numFmtId="3" fontId="25" fillId="2" borderId="14" xfId="0" applyNumberFormat="1" applyFont="1" applyFill="1" applyBorder="1" applyAlignment="1">
      <alignment vertical="center" wrapText="1"/>
    </xf>
    <xf numFmtId="9" fontId="25" fillId="2" borderId="44" xfId="0" applyNumberFormat="1" applyFont="1" applyFill="1" applyBorder="1" applyAlignment="1">
      <alignment vertical="center" wrapText="1"/>
    </xf>
    <xf numFmtId="0" fontId="25" fillId="8" borderId="15" xfId="0" applyFont="1" applyFill="1" applyBorder="1" applyAlignment="1">
      <alignment horizontal="left" vertical="center"/>
    </xf>
    <xf numFmtId="0" fontId="25" fillId="8" borderId="48" xfId="0" applyFont="1" applyFill="1" applyBorder="1" applyAlignment="1">
      <alignment horizontal="left" vertical="center"/>
    </xf>
    <xf numFmtId="49" fontId="23" fillId="8" borderId="14" xfId="0" applyNumberFormat="1" applyFont="1" applyFill="1" applyBorder="1" applyAlignment="1">
      <alignment horizontal="center" vertical="center"/>
    </xf>
    <xf numFmtId="3" fontId="25" fillId="8" borderId="17" xfId="0" applyNumberFormat="1" applyFont="1" applyFill="1" applyBorder="1" applyAlignment="1">
      <alignment horizontal="right" vertical="center"/>
    </xf>
    <xf numFmtId="9" fontId="25" fillId="8" borderId="72" xfId="0" applyNumberFormat="1" applyFont="1" applyFill="1" applyBorder="1" applyAlignment="1">
      <alignment horizontal="right" vertical="center"/>
    </xf>
    <xf numFmtId="0" fontId="23" fillId="8" borderId="14" xfId="0" applyFont="1" applyFill="1" applyBorder="1" applyAlignment="1">
      <alignment horizontal="center"/>
    </xf>
    <xf numFmtId="0" fontId="25" fillId="8" borderId="66" xfId="0" applyFont="1" applyFill="1" applyBorder="1" applyAlignment="1">
      <alignment horizontal="left" vertical="center"/>
    </xf>
    <xf numFmtId="0" fontId="25" fillId="8" borderId="73" xfId="0" applyFont="1" applyFill="1" applyBorder="1" applyAlignment="1">
      <alignment horizontal="left" vertical="center"/>
    </xf>
    <xf numFmtId="0" fontId="25" fillId="8" borderId="74" xfId="0" applyFont="1" applyFill="1" applyBorder="1" applyAlignment="1">
      <alignment horizontal="left" vertical="center"/>
    </xf>
    <xf numFmtId="0" fontId="23" fillId="8" borderId="65" xfId="0" applyFont="1" applyFill="1" applyBorder="1" applyAlignment="1">
      <alignment horizontal="center" vertical="center"/>
    </xf>
    <xf numFmtId="3" fontId="25" fillId="8" borderId="32" xfId="0" applyNumberFormat="1" applyFont="1" applyFill="1" applyBorder="1" applyAlignment="1">
      <alignment horizontal="right" vertical="center"/>
    </xf>
    <xf numFmtId="9" fontId="25" fillId="8" borderId="75" xfId="0" applyNumberFormat="1" applyFont="1" applyFill="1" applyBorder="1" applyAlignment="1">
      <alignment horizontal="right" vertical="center"/>
    </xf>
    <xf numFmtId="3" fontId="25" fillId="0" borderId="14" xfId="0" applyNumberFormat="1" applyFont="1" applyFill="1" applyBorder="1" applyAlignment="1">
      <alignment horizontal="right" vertical="center"/>
    </xf>
    <xf numFmtId="0" fontId="25" fillId="8" borderId="14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vertical="center"/>
    </xf>
    <xf numFmtId="3" fontId="25" fillId="8" borderId="14" xfId="0" applyNumberFormat="1" applyFont="1" applyFill="1" applyBorder="1" applyAlignment="1">
      <alignment horizontal="right" vertical="center"/>
    </xf>
    <xf numFmtId="3" fontId="25" fillId="8" borderId="18" xfId="0" applyNumberFormat="1" applyFont="1" applyFill="1" applyBorder="1" applyAlignment="1">
      <alignment horizontal="right" vertical="center"/>
    </xf>
    <xf numFmtId="0" fontId="31" fillId="0" borderId="11" xfId="0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>
      <alignment horizontal="right" vertical="center"/>
    </xf>
    <xf numFmtId="9" fontId="25" fillId="0" borderId="43" xfId="0" applyNumberFormat="1" applyFont="1" applyFill="1" applyBorder="1" applyAlignment="1">
      <alignment horizontal="right" vertical="center"/>
    </xf>
    <xf numFmtId="3" fontId="25" fillId="0" borderId="14" xfId="0" applyNumberFormat="1" applyFont="1" applyFill="1" applyBorder="1" applyAlignment="1">
      <alignment horizontal="left" vertical="center"/>
    </xf>
    <xf numFmtId="0" fontId="31" fillId="0" borderId="64" xfId="0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top"/>
    </xf>
    <xf numFmtId="0" fontId="31" fillId="2" borderId="64" xfId="0" applyFont="1" applyFill="1" applyBorder="1" applyAlignment="1">
      <alignment horizontal="center" vertical="center"/>
    </xf>
    <xf numFmtId="0" fontId="32" fillId="0" borderId="64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right" vertical="center"/>
    </xf>
    <xf numFmtId="9" fontId="3" fillId="0" borderId="44" xfId="0" applyNumberFormat="1" applyFont="1" applyFill="1" applyBorder="1" applyAlignment="1">
      <alignment horizontal="right" vertical="center"/>
    </xf>
    <xf numFmtId="0" fontId="32" fillId="8" borderId="35" xfId="0" applyFont="1" applyFill="1" applyBorder="1" applyAlignment="1">
      <alignment horizontal="center" vertical="center"/>
    </xf>
    <xf numFmtId="3" fontId="25" fillId="8" borderId="35" xfId="0" applyNumberFormat="1" applyFont="1" applyFill="1" applyBorder="1" applyAlignment="1">
      <alignment horizontal="right" vertical="center"/>
    </xf>
    <xf numFmtId="9" fontId="25" fillId="8" borderId="76" xfId="0" applyNumberFormat="1" applyFont="1" applyFill="1" applyBorder="1" applyAlignment="1">
      <alignment horizontal="right" vertical="center"/>
    </xf>
    <xf numFmtId="0" fontId="25" fillId="0" borderId="30" xfId="0" applyFont="1" applyFill="1" applyBorder="1" applyAlignment="1">
      <alignment horizontal="center" vertical="center"/>
    </xf>
    <xf numFmtId="0" fontId="25" fillId="8" borderId="32" xfId="0" applyFont="1" applyFill="1" applyBorder="1" applyAlignment="1">
      <alignment horizontal="left" vertical="center"/>
    </xf>
    <xf numFmtId="0" fontId="31" fillId="8" borderId="32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vertical="center"/>
    </xf>
    <xf numFmtId="9" fontId="3" fillId="0" borderId="29" xfId="0" applyNumberFormat="1" applyFont="1" applyFill="1" applyBorder="1" applyAlignment="1">
      <alignment vertical="center"/>
    </xf>
    <xf numFmtId="3" fontId="3" fillId="0" borderId="54" xfId="0" applyNumberFormat="1" applyFont="1" applyFill="1" applyBorder="1" applyAlignment="1">
      <alignment vertical="center"/>
    </xf>
    <xf numFmtId="0" fontId="32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35" xfId="0" applyFont="1" applyFill="1" applyBorder="1" applyAlignment="1">
      <alignment horizontal="center"/>
    </xf>
    <xf numFmtId="9" fontId="3" fillId="0" borderId="71" xfId="0" applyNumberFormat="1" applyFont="1" applyFill="1" applyBorder="1" applyAlignment="1">
      <alignment vertical="center"/>
    </xf>
    <xf numFmtId="0" fontId="27" fillId="26" borderId="32" xfId="0" applyFont="1" applyFill="1" applyBorder="1" applyAlignment="1">
      <alignment/>
    </xf>
    <xf numFmtId="3" fontId="27" fillId="26" borderId="32" xfId="0" applyNumberFormat="1" applyFont="1" applyFill="1" applyBorder="1" applyAlignment="1">
      <alignment/>
    </xf>
    <xf numFmtId="9" fontId="25" fillId="26" borderId="51" xfId="0" applyNumberFormat="1" applyFont="1" applyFill="1" applyBorder="1" applyAlignment="1">
      <alignment vertical="center"/>
    </xf>
    <xf numFmtId="3" fontId="27" fillId="0" borderId="54" xfId="0" applyNumberFormat="1" applyFont="1" applyFill="1" applyBorder="1" applyAlignment="1">
      <alignment/>
    </xf>
    <xf numFmtId="0" fontId="25" fillId="0" borderId="31" xfId="0" applyFont="1" applyFill="1" applyBorder="1" applyAlignment="1">
      <alignment vertical="center"/>
    </xf>
    <xf numFmtId="0" fontId="31" fillId="8" borderId="22" xfId="0" applyFont="1" applyFill="1" applyBorder="1" applyAlignment="1">
      <alignment horizontal="center" vertical="center" wrapText="1"/>
    </xf>
    <xf numFmtId="3" fontId="25" fillId="8" borderId="28" xfId="0" applyNumberFormat="1" applyFont="1" applyFill="1" applyBorder="1" applyAlignment="1">
      <alignment horizontal="center" vertical="center" wrapText="1"/>
    </xf>
    <xf numFmtId="3" fontId="25" fillId="8" borderId="38" xfId="0" applyNumberFormat="1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left" vertical="center"/>
    </xf>
    <xf numFmtId="0" fontId="25" fillId="0" borderId="40" xfId="0" applyFont="1" applyFill="1" applyBorder="1" applyAlignment="1">
      <alignment horizontal="left" vertical="center"/>
    </xf>
    <xf numFmtId="0" fontId="31" fillId="2" borderId="15" xfId="0" applyFont="1" applyFill="1" applyBorder="1" applyAlignment="1">
      <alignment horizontal="center" vertical="center"/>
    </xf>
    <xf numFmtId="3" fontId="25" fillId="2" borderId="16" xfId="0" applyNumberFormat="1" applyFont="1" applyFill="1" applyBorder="1" applyAlignment="1">
      <alignment horizontal="right" vertical="center"/>
    </xf>
    <xf numFmtId="3" fontId="25" fillId="2" borderId="48" xfId="0" applyNumberFormat="1" applyFont="1" applyFill="1" applyBorder="1" applyAlignment="1">
      <alignment horizontal="right" vertical="center"/>
    </xf>
    <xf numFmtId="9" fontId="25" fillId="2" borderId="42" xfId="0" applyNumberFormat="1" applyFont="1" applyFill="1" applyBorder="1" applyAlignment="1">
      <alignment horizontal="right" vertical="center"/>
    </xf>
    <xf numFmtId="0" fontId="31" fillId="0" borderId="14" xfId="0" applyFont="1" applyFill="1" applyBorder="1" applyAlignment="1">
      <alignment horizontal="center"/>
    </xf>
    <xf numFmtId="3" fontId="25" fillId="0" borderId="57" xfId="0" applyNumberFormat="1" applyFont="1" applyFill="1" applyBorder="1" applyAlignment="1">
      <alignment horizontal="right" vertical="center"/>
    </xf>
    <xf numFmtId="3" fontId="25" fillId="0" borderId="42" xfId="0" applyNumberFormat="1" applyFont="1" applyFill="1" applyBorder="1" applyAlignment="1">
      <alignment horizontal="right" vertical="center"/>
    </xf>
    <xf numFmtId="9" fontId="25" fillId="0" borderId="42" xfId="0" applyNumberFormat="1" applyFont="1" applyFill="1" applyBorder="1" applyAlignment="1">
      <alignment horizontal="right" vertical="center"/>
    </xf>
    <xf numFmtId="0" fontId="25" fillId="0" borderId="47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57" xfId="0" applyNumberFormat="1" applyFont="1" applyFill="1" applyBorder="1" applyAlignment="1">
      <alignment horizontal="right" vertical="center"/>
    </xf>
    <xf numFmtId="9" fontId="3" fillId="0" borderId="42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3" fontId="25" fillId="0" borderId="21" xfId="0" applyNumberFormat="1" applyFont="1" applyFill="1" applyBorder="1" applyAlignment="1">
      <alignment horizontal="right" vertical="center"/>
    </xf>
    <xf numFmtId="0" fontId="31" fillId="2" borderId="23" xfId="0" applyFont="1" applyFill="1" applyBorder="1" applyAlignment="1">
      <alignment horizontal="center" vertical="center"/>
    </xf>
    <xf numFmtId="3" fontId="25" fillId="2" borderId="21" xfId="0" applyNumberFormat="1" applyFont="1" applyFill="1" applyBorder="1" applyAlignment="1">
      <alignment horizontal="right" vertical="center"/>
    </xf>
    <xf numFmtId="3" fontId="25" fillId="2" borderId="57" xfId="0" applyNumberFormat="1" applyFont="1" applyFill="1" applyBorder="1" applyAlignment="1">
      <alignment horizontal="right" vertical="center"/>
    </xf>
    <xf numFmtId="3" fontId="25" fillId="0" borderId="48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3" fontId="3" fillId="0" borderId="48" xfId="0" applyNumberFormat="1" applyFont="1" applyFill="1" applyBorder="1" applyAlignment="1">
      <alignment horizontal="right" vertical="center"/>
    </xf>
    <xf numFmtId="0" fontId="32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top"/>
    </xf>
    <xf numFmtId="3" fontId="3" fillId="0" borderId="57" xfId="0" applyNumberFormat="1" applyFont="1" applyFill="1" applyBorder="1" applyAlignment="1">
      <alignment horizontal="left"/>
    </xf>
    <xf numFmtId="0" fontId="25" fillId="2" borderId="14" xfId="0" applyFont="1" applyFill="1" applyBorder="1" applyAlignment="1">
      <alignment horizontal="left" vertical="center" wrapText="1"/>
    </xf>
    <xf numFmtId="0" fontId="31" fillId="2" borderId="14" xfId="0" applyFont="1" applyFill="1" applyBorder="1" applyAlignment="1">
      <alignment horizontal="center" vertical="center" wrapText="1"/>
    </xf>
    <xf numFmtId="3" fontId="25" fillId="2" borderId="16" xfId="0" applyNumberFormat="1" applyFont="1" applyFill="1" applyBorder="1" applyAlignment="1">
      <alignment vertical="center" wrapText="1"/>
    </xf>
    <xf numFmtId="3" fontId="25" fillId="2" borderId="48" xfId="0" applyNumberFormat="1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/>
    </xf>
    <xf numFmtId="49" fontId="31" fillId="8" borderId="23" xfId="0" applyNumberFormat="1" applyFont="1" applyFill="1" applyBorder="1" applyAlignment="1">
      <alignment horizontal="center" vertical="center"/>
    </xf>
    <xf numFmtId="3" fontId="25" fillId="8" borderId="21" xfId="0" applyNumberFormat="1" applyFont="1" applyFill="1" applyBorder="1" applyAlignment="1">
      <alignment horizontal="right" vertical="center"/>
    </xf>
    <xf numFmtId="3" fontId="25" fillId="8" borderId="57" xfId="0" applyNumberFormat="1" applyFont="1" applyFill="1" applyBorder="1" applyAlignment="1">
      <alignment horizontal="right" vertical="center"/>
    </xf>
    <xf numFmtId="9" fontId="25" fillId="8" borderId="42" xfId="0" applyNumberFormat="1" applyFont="1" applyFill="1" applyBorder="1" applyAlignment="1">
      <alignment horizontal="right" vertical="center"/>
    </xf>
    <xf numFmtId="3" fontId="25" fillId="8" borderId="48" xfId="0" applyNumberFormat="1" applyFont="1" applyFill="1" applyBorder="1" applyAlignment="1">
      <alignment horizontal="right" vertical="center"/>
    </xf>
    <xf numFmtId="0" fontId="25" fillId="8" borderId="57" xfId="0" applyFont="1" applyFill="1" applyBorder="1" applyAlignment="1">
      <alignment horizontal="center" vertical="center"/>
    </xf>
    <xf numFmtId="3" fontId="25" fillId="8" borderId="33" xfId="0" applyNumberFormat="1" applyFont="1" applyFill="1" applyBorder="1" applyAlignment="1">
      <alignment horizontal="right" vertical="center"/>
    </xf>
    <xf numFmtId="3" fontId="25" fillId="8" borderId="0" xfId="0" applyNumberFormat="1" applyFont="1" applyFill="1" applyBorder="1" applyAlignment="1">
      <alignment horizontal="right" vertical="center"/>
    </xf>
    <xf numFmtId="9" fontId="25" fillId="8" borderId="62" xfId="0" applyNumberFormat="1" applyFont="1" applyFill="1" applyBorder="1" applyAlignment="1">
      <alignment horizontal="right" vertical="center"/>
    </xf>
    <xf numFmtId="9" fontId="3" fillId="0" borderId="40" xfId="0" applyNumberFormat="1" applyFont="1" applyFill="1" applyBorder="1" applyAlignment="1">
      <alignment horizontal="right" vertical="center"/>
    </xf>
    <xf numFmtId="3" fontId="25" fillId="2" borderId="15" xfId="0" applyNumberFormat="1" applyFont="1" applyFill="1" applyBorder="1" applyAlignment="1">
      <alignment horizontal="right" vertical="center"/>
    </xf>
    <xf numFmtId="3" fontId="25" fillId="2" borderId="25" xfId="0" applyNumberFormat="1" applyFont="1" applyFill="1" applyBorder="1" applyAlignment="1">
      <alignment horizontal="right" vertical="center"/>
    </xf>
    <xf numFmtId="3" fontId="25" fillId="0" borderId="25" xfId="0" applyNumberFormat="1" applyFont="1" applyFill="1" applyBorder="1" applyAlignment="1">
      <alignment horizontal="right" vertical="center"/>
    </xf>
    <xf numFmtId="0" fontId="37" fillId="0" borderId="14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25" fillId="0" borderId="15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left" wrapText="1"/>
    </xf>
    <xf numFmtId="3" fontId="25" fillId="8" borderId="15" xfId="0" applyNumberFormat="1" applyFont="1" applyFill="1" applyBorder="1" applyAlignment="1">
      <alignment horizontal="right" vertical="center"/>
    </xf>
    <xf numFmtId="3" fontId="25" fillId="8" borderId="25" xfId="0" applyNumberFormat="1" applyFont="1" applyFill="1" applyBorder="1" applyAlignment="1">
      <alignment horizontal="right" vertical="center"/>
    </xf>
    <xf numFmtId="3" fontId="25" fillId="8" borderId="19" xfId="0" applyNumberFormat="1" applyFont="1" applyFill="1" applyBorder="1" applyAlignment="1">
      <alignment horizontal="right" vertical="center"/>
    </xf>
    <xf numFmtId="3" fontId="25" fillId="8" borderId="60" xfId="0" applyNumberFormat="1" applyFont="1" applyFill="1" applyBorder="1" applyAlignment="1">
      <alignment horizontal="right" vertical="center"/>
    </xf>
    <xf numFmtId="9" fontId="25" fillId="8" borderId="41" xfId="0" applyNumberFormat="1" applyFont="1" applyFill="1" applyBorder="1" applyAlignment="1">
      <alignment horizontal="right" vertical="center"/>
    </xf>
    <xf numFmtId="3" fontId="25" fillId="0" borderId="13" xfId="0" applyNumberFormat="1" applyFont="1" applyFill="1" applyBorder="1" applyAlignment="1">
      <alignment horizontal="right" vertical="center"/>
    </xf>
    <xf numFmtId="9" fontId="25" fillId="0" borderId="69" xfId="0" applyNumberFormat="1" applyFont="1" applyFill="1" applyBorder="1" applyAlignment="1">
      <alignment horizontal="right" vertical="center"/>
    </xf>
    <xf numFmtId="3" fontId="25" fillId="0" borderId="16" xfId="0" applyNumberFormat="1" applyFont="1" applyFill="1" applyBorder="1" applyAlignment="1">
      <alignment horizontal="right" vertical="center"/>
    </xf>
    <xf numFmtId="3" fontId="25" fillId="0" borderId="71" xfId="0" applyNumberFormat="1" applyFont="1" applyFill="1" applyBorder="1" applyAlignment="1">
      <alignment horizontal="right" vertical="center"/>
    </xf>
    <xf numFmtId="3" fontId="25" fillId="0" borderId="73" xfId="0" applyNumberFormat="1" applyFont="1" applyFill="1" applyBorder="1" applyAlignment="1">
      <alignment horizontal="right" vertical="center"/>
    </xf>
    <xf numFmtId="9" fontId="25" fillId="0" borderId="62" xfId="0" applyNumberFormat="1" applyFont="1" applyFill="1" applyBorder="1" applyAlignment="1">
      <alignment horizontal="right" vertical="center"/>
    </xf>
    <xf numFmtId="0" fontId="25" fillId="8" borderId="30" xfId="0" applyFont="1" applyFill="1" applyBorder="1" applyAlignment="1">
      <alignment horizontal="center" vertical="center"/>
    </xf>
    <xf numFmtId="3" fontId="25" fillId="8" borderId="65" xfId="0" applyNumberFormat="1" applyFont="1" applyFill="1" applyBorder="1" applyAlignment="1">
      <alignment horizontal="right" vertical="center"/>
    </xf>
    <xf numFmtId="9" fontId="25" fillId="8" borderId="70" xfId="0" applyNumberFormat="1" applyFont="1" applyFill="1" applyBorder="1" applyAlignment="1">
      <alignment horizontal="right" vertical="center"/>
    </xf>
    <xf numFmtId="3" fontId="25" fillId="8" borderId="51" xfId="0" applyNumberFormat="1" applyFont="1" applyFill="1" applyBorder="1" applyAlignment="1">
      <alignment horizontal="center" vertical="center" wrapText="1"/>
    </xf>
    <xf numFmtId="3" fontId="25" fillId="8" borderId="70" xfId="0" applyNumberFormat="1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right" vertical="center"/>
    </xf>
    <xf numFmtId="9" fontId="3" fillId="0" borderId="69" xfId="0" applyNumberFormat="1" applyFont="1" applyFill="1" applyBorder="1" applyAlignment="1">
      <alignment horizontal="right" vertical="center"/>
    </xf>
    <xf numFmtId="0" fontId="31" fillId="8" borderId="14" xfId="0" applyFont="1" applyFill="1" applyBorder="1" applyAlignment="1">
      <alignment horizontal="center"/>
    </xf>
    <xf numFmtId="0" fontId="31" fillId="8" borderId="57" xfId="0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vertical="center"/>
    </xf>
    <xf numFmtId="0" fontId="25" fillId="8" borderId="55" xfId="0" applyFont="1" applyFill="1" applyBorder="1" applyAlignment="1">
      <alignment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43" xfId="0" applyFont="1" applyFill="1" applyBorder="1" applyAlignment="1">
      <alignment vertical="center"/>
    </xf>
    <xf numFmtId="0" fontId="25" fillId="8" borderId="59" xfId="0" applyFont="1" applyFill="1" applyBorder="1" applyAlignment="1">
      <alignment horizontal="left" vertical="center"/>
    </xf>
    <xf numFmtId="9" fontId="25" fillId="8" borderId="40" xfId="0" applyNumberFormat="1" applyFont="1" applyFill="1" applyBorder="1" applyAlignment="1">
      <alignment horizontal="right" vertical="center"/>
    </xf>
    <xf numFmtId="3" fontId="25" fillId="8" borderId="16" xfId="0" applyNumberFormat="1" applyFont="1" applyFill="1" applyBorder="1" applyAlignment="1">
      <alignment horizontal="right" vertical="center"/>
    </xf>
    <xf numFmtId="3" fontId="25" fillId="8" borderId="20" xfId="0" applyNumberFormat="1" applyFont="1" applyFill="1" applyBorder="1" applyAlignment="1">
      <alignment horizontal="right" vertical="center"/>
    </xf>
    <xf numFmtId="3" fontId="25" fillId="8" borderId="31" xfId="0" applyNumberFormat="1" applyFont="1" applyFill="1" applyBorder="1" applyAlignment="1">
      <alignment horizontal="right" vertical="center"/>
    </xf>
    <xf numFmtId="9" fontId="3" fillId="0" borderId="0" xfId="0" applyNumberFormat="1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left" vertical="center"/>
    </xf>
    <xf numFmtId="9" fontId="25" fillId="0" borderId="40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 horizontal="left"/>
    </xf>
    <xf numFmtId="3" fontId="25" fillId="0" borderId="42" xfId="0" applyNumberFormat="1" applyFont="1" applyBorder="1" applyAlignment="1">
      <alignment/>
    </xf>
    <xf numFmtId="0" fontId="3" fillId="0" borderId="19" xfId="0" applyFont="1" applyFill="1" applyBorder="1" applyAlignment="1">
      <alignment horizontal="center" vertical="top"/>
    </xf>
    <xf numFmtId="0" fontId="3" fillId="0" borderId="48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top"/>
    </xf>
    <xf numFmtId="0" fontId="25" fillId="0" borderId="42" xfId="0" applyFont="1" applyFill="1" applyBorder="1" applyAlignment="1">
      <alignment horizontal="left" vertical="center"/>
    </xf>
    <xf numFmtId="0" fontId="27" fillId="0" borderId="42" xfId="0" applyFont="1" applyFill="1" applyBorder="1" applyAlignment="1">
      <alignment horizontal="left" vertical="top"/>
    </xf>
    <xf numFmtId="9" fontId="27" fillId="0" borderId="42" xfId="0" applyNumberFormat="1" applyFont="1" applyFill="1" applyBorder="1" applyAlignment="1">
      <alignment horizontal="left" vertical="top"/>
    </xf>
    <xf numFmtId="0" fontId="27" fillId="8" borderId="24" xfId="0" applyFont="1" applyFill="1" applyBorder="1" applyAlignment="1">
      <alignment horizontal="left" vertical="top"/>
    </xf>
    <xf numFmtId="0" fontId="27" fillId="8" borderId="48" xfId="0" applyFont="1" applyFill="1" applyBorder="1" applyAlignment="1">
      <alignment horizontal="left" vertical="top"/>
    </xf>
    <xf numFmtId="0" fontId="27" fillId="8" borderId="14" xfId="0" applyFont="1" applyFill="1" applyBorder="1" applyAlignment="1">
      <alignment horizontal="left" vertical="top"/>
    </xf>
    <xf numFmtId="3" fontId="27" fillId="8" borderId="44" xfId="0" applyNumberFormat="1" applyFont="1" applyFill="1" applyBorder="1" applyAlignment="1">
      <alignment horizontal="right" vertical="top"/>
    </xf>
    <xf numFmtId="9" fontId="27" fillId="8" borderId="42" xfId="0" applyNumberFormat="1" applyFont="1" applyFill="1" applyBorder="1" applyAlignment="1">
      <alignment horizontal="right" vertical="top"/>
    </xf>
    <xf numFmtId="0" fontId="27" fillId="2" borderId="24" xfId="0" applyFont="1" applyFill="1" applyBorder="1" applyAlignment="1">
      <alignment horizontal="center" vertical="top"/>
    </xf>
    <xf numFmtId="0" fontId="25" fillId="2" borderId="14" xfId="0" applyFont="1" applyFill="1" applyBorder="1" applyAlignment="1">
      <alignment horizontal="center" vertical="top"/>
    </xf>
    <xf numFmtId="3" fontId="25" fillId="2" borderId="44" xfId="0" applyNumberFormat="1" applyFont="1" applyFill="1" applyBorder="1" applyAlignment="1">
      <alignment horizontal="right" vertical="top"/>
    </xf>
    <xf numFmtId="9" fontId="27" fillId="2" borderId="42" xfId="0" applyNumberFormat="1" applyFont="1" applyFill="1" applyBorder="1" applyAlignment="1">
      <alignment horizontal="right" vertical="top"/>
    </xf>
    <xf numFmtId="3" fontId="3" fillId="0" borderId="42" xfId="0" applyNumberFormat="1" applyFont="1" applyFill="1" applyBorder="1" applyAlignment="1">
      <alignment horizontal="right" vertical="top"/>
    </xf>
    <xf numFmtId="9" fontId="3" fillId="0" borderId="42" xfId="0" applyNumberFormat="1" applyFont="1" applyFill="1" applyBorder="1" applyAlignment="1">
      <alignment horizontal="right" vertical="top"/>
    </xf>
    <xf numFmtId="9" fontId="25" fillId="2" borderId="42" xfId="0" applyNumberFormat="1" applyFont="1" applyFill="1" applyBorder="1" applyAlignment="1">
      <alignment horizontal="right" vertical="top"/>
    </xf>
    <xf numFmtId="0" fontId="25" fillId="8" borderId="24" xfId="0" applyFont="1" applyFill="1" applyBorder="1" applyAlignment="1">
      <alignment vertical="center"/>
    </xf>
    <xf numFmtId="3" fontId="25" fillId="8" borderId="42" xfId="0" applyNumberFormat="1" applyFont="1" applyFill="1" applyBorder="1" applyAlignment="1">
      <alignment vertical="center"/>
    </xf>
    <xf numFmtId="0" fontId="27" fillId="0" borderId="42" xfId="0" applyFont="1" applyFill="1" applyBorder="1" applyAlignment="1">
      <alignment horizontal="left" vertical="center"/>
    </xf>
    <xf numFmtId="9" fontId="27" fillId="0" borderId="42" xfId="0" applyNumberFormat="1" applyFont="1" applyFill="1" applyBorder="1" applyAlignment="1">
      <alignment horizontal="left" vertical="center"/>
    </xf>
    <xf numFmtId="0" fontId="25" fillId="2" borderId="24" xfId="0" applyFont="1" applyFill="1" applyBorder="1" applyAlignment="1">
      <alignment vertical="center" wrapText="1"/>
    </xf>
    <xf numFmtId="0" fontId="25" fillId="2" borderId="14" xfId="0" applyFont="1" applyFill="1" applyBorder="1" applyAlignment="1">
      <alignment vertical="center" wrapText="1"/>
    </xf>
    <xf numFmtId="3" fontId="25" fillId="2" borderId="42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right" vertical="center" wrapText="1"/>
    </xf>
    <xf numFmtId="3" fontId="3" fillId="0" borderId="42" xfId="0" applyNumberFormat="1" applyFont="1" applyFill="1" applyBorder="1" applyAlignment="1">
      <alignment vertical="center"/>
    </xf>
    <xf numFmtId="9" fontId="3" fillId="0" borderId="42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left" vertical="center" wrapText="1"/>
    </xf>
    <xf numFmtId="0" fontId="27" fillId="2" borderId="42" xfId="0" applyFont="1" applyFill="1" applyBorder="1" applyAlignment="1">
      <alignment horizontal="left" vertical="center"/>
    </xf>
    <xf numFmtId="9" fontId="27" fillId="2" borderId="42" xfId="0" applyNumberFormat="1" applyFont="1" applyFill="1" applyBorder="1" applyAlignment="1">
      <alignment horizontal="left" vertical="center"/>
    </xf>
    <xf numFmtId="0" fontId="25" fillId="2" borderId="24" xfId="0" applyFont="1" applyFill="1" applyBorder="1" applyAlignment="1">
      <alignment horizontal="left" vertical="top"/>
    </xf>
    <xf numFmtId="0" fontId="31" fillId="8" borderId="35" xfId="0" applyFont="1" applyFill="1" applyBorder="1" applyAlignment="1">
      <alignment horizontal="center" vertical="center"/>
    </xf>
    <xf numFmtId="3" fontId="25" fillId="8" borderId="71" xfId="0" applyNumberFormat="1" applyFont="1" applyFill="1" applyBorder="1" applyAlignment="1">
      <alignment vertical="center"/>
    </xf>
    <xf numFmtId="3" fontId="25" fillId="8" borderId="41" xfId="0" applyNumberFormat="1" applyFont="1" applyFill="1" applyBorder="1" applyAlignment="1">
      <alignment vertical="center"/>
    </xf>
    <xf numFmtId="3" fontId="25" fillId="8" borderId="51" xfId="0" applyNumberFormat="1" applyFont="1" applyFill="1" applyBorder="1" applyAlignment="1">
      <alignment vertical="center"/>
    </xf>
    <xf numFmtId="9" fontId="25" fillId="0" borderId="69" xfId="0" applyNumberFormat="1" applyFont="1" applyFill="1" applyBorder="1" applyAlignment="1">
      <alignment horizontal="left" vertical="center"/>
    </xf>
    <xf numFmtId="0" fontId="25" fillId="2" borderId="2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3" fontId="3" fillId="0" borderId="44" xfId="0" applyNumberFormat="1" applyFont="1" applyFill="1" applyBorder="1" applyAlignment="1">
      <alignment vertical="center"/>
    </xf>
    <xf numFmtId="3" fontId="25" fillId="2" borderId="44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left" vertical="center"/>
    </xf>
    <xf numFmtId="3" fontId="25" fillId="8" borderId="44" xfId="0" applyNumberFormat="1" applyFont="1" applyFill="1" applyBorder="1" applyAlignment="1">
      <alignment vertical="center"/>
    </xf>
    <xf numFmtId="3" fontId="32" fillId="0" borderId="14" xfId="0" applyNumberFormat="1" applyFont="1" applyFill="1" applyBorder="1" applyAlignment="1">
      <alignment horizontal="center" vertical="center"/>
    </xf>
    <xf numFmtId="0" fontId="31" fillId="2" borderId="35" xfId="0" applyFont="1" applyFill="1" applyBorder="1" applyAlignment="1">
      <alignment horizontal="center" vertical="center"/>
    </xf>
    <xf numFmtId="3" fontId="25" fillId="2" borderId="71" xfId="0" applyNumberFormat="1" applyFont="1" applyFill="1" applyBorder="1" applyAlignment="1">
      <alignment vertical="center"/>
    </xf>
    <xf numFmtId="3" fontId="25" fillId="2" borderId="41" xfId="0" applyNumberFormat="1" applyFont="1" applyFill="1" applyBorder="1" applyAlignment="1">
      <alignment vertical="center"/>
    </xf>
    <xf numFmtId="9" fontId="25" fillId="2" borderId="62" xfId="0" applyNumberFormat="1" applyFont="1" applyFill="1" applyBorder="1" applyAlignment="1">
      <alignment vertical="center"/>
    </xf>
    <xf numFmtId="0" fontId="25" fillId="2" borderId="61" xfId="0" applyFont="1" applyFill="1" applyBorder="1" applyAlignment="1">
      <alignment vertical="center"/>
    </xf>
    <xf numFmtId="0" fontId="25" fillId="2" borderId="77" xfId="0" applyFont="1" applyFill="1" applyBorder="1" applyAlignment="1">
      <alignment vertical="center"/>
    </xf>
    <xf numFmtId="0" fontId="31" fillId="2" borderId="32" xfId="0" applyFont="1" applyFill="1" applyBorder="1" applyAlignment="1">
      <alignment horizontal="center" vertical="center"/>
    </xf>
    <xf numFmtId="3" fontId="25" fillId="2" borderId="33" xfId="0" applyNumberFormat="1" applyFont="1" applyFill="1" applyBorder="1" applyAlignment="1">
      <alignment vertical="center"/>
    </xf>
    <xf numFmtId="3" fontId="25" fillId="2" borderId="39" xfId="0" applyNumberFormat="1" applyFont="1" applyFill="1" applyBorder="1" applyAlignment="1">
      <alignment vertical="center"/>
    </xf>
    <xf numFmtId="9" fontId="25" fillId="2" borderId="70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vertical="center"/>
    </xf>
    <xf numFmtId="3" fontId="25" fillId="0" borderId="78" xfId="0" applyNumberFormat="1" applyFont="1" applyFill="1" applyBorder="1" applyAlignment="1">
      <alignment vertical="center"/>
    </xf>
    <xf numFmtId="9" fontId="25" fillId="0" borderId="70" xfId="0" applyNumberFormat="1" applyFont="1" applyFill="1" applyBorder="1" applyAlignment="1">
      <alignment vertical="center"/>
    </xf>
    <xf numFmtId="3" fontId="25" fillId="8" borderId="70" xfId="0" applyNumberFormat="1" applyFont="1" applyFill="1" applyBorder="1" applyAlignment="1">
      <alignment vertical="center"/>
    </xf>
    <xf numFmtId="9" fontId="25" fillId="8" borderId="39" xfId="0" applyNumberFormat="1" applyFont="1" applyFill="1" applyBorder="1" applyAlignment="1">
      <alignment vertical="center"/>
    </xf>
    <xf numFmtId="0" fontId="3" fillId="0" borderId="0" xfId="57" applyFont="1">
      <alignment/>
      <protection/>
    </xf>
    <xf numFmtId="3" fontId="3" fillId="2" borderId="11" xfId="57" applyNumberFormat="1" applyFont="1" applyFill="1" applyBorder="1">
      <alignment/>
      <protection/>
    </xf>
    <xf numFmtId="3" fontId="3" fillId="2" borderId="13" xfId="57" applyNumberFormat="1" applyFont="1" applyFill="1" applyBorder="1">
      <alignment/>
      <protection/>
    </xf>
    <xf numFmtId="0" fontId="3" fillId="0" borderId="25" xfId="57" applyFont="1" applyBorder="1" applyAlignment="1">
      <alignment horizontal="center"/>
      <protection/>
    </xf>
    <xf numFmtId="0" fontId="3" fillId="0" borderId="24" xfId="57" applyFont="1" applyBorder="1">
      <alignment/>
      <protection/>
    </xf>
    <xf numFmtId="3" fontId="3" fillId="0" borderId="14" xfId="57" applyNumberFormat="1" applyFont="1" applyBorder="1">
      <alignment/>
      <protection/>
    </xf>
    <xf numFmtId="0" fontId="3" fillId="0" borderId="14" xfId="57" applyFont="1" applyBorder="1" applyAlignment="1">
      <alignment horizontal="center"/>
      <protection/>
    </xf>
    <xf numFmtId="0" fontId="3" fillId="0" borderId="14" xfId="57" applyFont="1" applyBorder="1">
      <alignment/>
      <protection/>
    </xf>
    <xf numFmtId="3" fontId="3" fillId="0" borderId="16" xfId="57" applyNumberFormat="1" applyFont="1" applyBorder="1">
      <alignment/>
      <protection/>
    </xf>
    <xf numFmtId="0" fontId="3" fillId="0" borderId="25" xfId="57" applyFont="1" applyBorder="1" applyAlignment="1">
      <alignment horizontal="center" wrapText="1"/>
      <protection/>
    </xf>
    <xf numFmtId="3" fontId="3" fillId="0" borderId="14" xfId="57" applyNumberFormat="1" applyFont="1" applyBorder="1" applyAlignment="1">
      <alignment wrapText="1"/>
      <protection/>
    </xf>
    <xf numFmtId="0" fontId="3" fillId="0" borderId="15" xfId="57" applyFont="1" applyBorder="1" applyAlignment="1">
      <alignment horizontal="center" wrapText="1"/>
      <protection/>
    </xf>
    <xf numFmtId="3" fontId="3" fillId="0" borderId="16" xfId="57" applyNumberFormat="1" applyFont="1" applyBorder="1" applyAlignment="1">
      <alignment wrapText="1"/>
      <protection/>
    </xf>
    <xf numFmtId="0" fontId="3" fillId="0" borderId="0" xfId="57" applyFont="1" applyAlignment="1">
      <alignment wrapText="1"/>
      <protection/>
    </xf>
    <xf numFmtId="3" fontId="3" fillId="2" borderId="50" xfId="57" applyNumberFormat="1" applyFont="1" applyFill="1" applyBorder="1">
      <alignment/>
      <protection/>
    </xf>
    <xf numFmtId="3" fontId="3" fillId="2" borderId="51" xfId="57" applyNumberFormat="1" applyFont="1" applyFill="1" applyBorder="1">
      <alignment/>
      <protection/>
    </xf>
    <xf numFmtId="3" fontId="3" fillId="0" borderId="16" xfId="57" applyNumberFormat="1" applyFont="1" applyFill="1" applyBorder="1">
      <alignment/>
      <protection/>
    </xf>
    <xf numFmtId="3" fontId="3" fillId="0" borderId="20" xfId="57" applyNumberFormat="1" applyFont="1" applyBorder="1">
      <alignment/>
      <protection/>
    </xf>
    <xf numFmtId="3" fontId="3" fillId="0" borderId="71" xfId="57" applyNumberFormat="1" applyFont="1" applyBorder="1">
      <alignment/>
      <protection/>
    </xf>
    <xf numFmtId="0" fontId="3" fillId="8" borderId="50" xfId="57" applyFont="1" applyFill="1" applyBorder="1">
      <alignment/>
      <protection/>
    </xf>
    <xf numFmtId="0" fontId="3" fillId="2" borderId="37" xfId="58" applyFont="1" applyFill="1" applyBorder="1" applyAlignment="1">
      <alignment horizontal="center"/>
      <protection/>
    </xf>
    <xf numFmtId="0" fontId="3" fillId="2" borderId="18" xfId="58" applyFont="1" applyFill="1" applyBorder="1" applyAlignment="1">
      <alignment horizontal="center"/>
      <protection/>
    </xf>
    <xf numFmtId="0" fontId="3" fillId="2" borderId="20" xfId="58" applyFont="1" applyFill="1" applyBorder="1" applyAlignment="1">
      <alignment horizontal="center"/>
      <protection/>
    </xf>
    <xf numFmtId="0" fontId="3" fillId="0" borderId="54" xfId="58" applyFont="1" applyBorder="1">
      <alignment/>
      <protection/>
    </xf>
    <xf numFmtId="0" fontId="3" fillId="0" borderId="0" xfId="58" applyFont="1" applyFill="1">
      <alignment/>
      <protection/>
    </xf>
    <xf numFmtId="3" fontId="3" fillId="0" borderId="0" xfId="58" applyNumberFormat="1" applyFont="1">
      <alignment/>
      <protection/>
    </xf>
    <xf numFmtId="0" fontId="27" fillId="2" borderId="61" xfId="58" applyFont="1" applyFill="1" applyBorder="1">
      <alignment/>
      <protection/>
    </xf>
    <xf numFmtId="3" fontId="27" fillId="2" borderId="58" xfId="58" applyNumberFormat="1" applyFont="1" applyFill="1" applyBorder="1">
      <alignment/>
      <protection/>
    </xf>
    <xf numFmtId="3" fontId="27" fillId="2" borderId="50" xfId="58" applyNumberFormat="1" applyFont="1" applyFill="1" applyBorder="1">
      <alignment/>
      <protection/>
    </xf>
    <xf numFmtId="3" fontId="27" fillId="2" borderId="51" xfId="58" applyNumberFormat="1" applyFont="1" applyFill="1" applyBorder="1">
      <alignment/>
      <protection/>
    </xf>
    <xf numFmtId="3" fontId="3" fillId="2" borderId="37" xfId="58" applyNumberFormat="1" applyFont="1" applyFill="1" applyBorder="1" applyAlignment="1">
      <alignment horizontal="center"/>
      <protection/>
    </xf>
    <xf numFmtId="3" fontId="3" fillId="2" borderId="18" xfId="58" applyNumberFormat="1" applyFont="1" applyFill="1" applyBorder="1" applyAlignment="1">
      <alignment horizontal="center"/>
      <protection/>
    </xf>
    <xf numFmtId="3" fontId="3" fillId="2" borderId="20" xfId="58" applyNumberFormat="1" applyFont="1" applyFill="1" applyBorder="1" applyAlignment="1">
      <alignment horizontal="center"/>
      <protection/>
    </xf>
    <xf numFmtId="3" fontId="27" fillId="2" borderId="49" xfId="58" applyNumberFormat="1" applyFont="1" applyFill="1" applyBorder="1">
      <alignment/>
      <protection/>
    </xf>
    <xf numFmtId="0" fontId="28" fillId="0" borderId="58" xfId="58" applyFont="1" applyBorder="1" applyAlignment="1">
      <alignment horizontal="center"/>
      <protection/>
    </xf>
    <xf numFmtId="0" fontId="28" fillId="0" borderId="67" xfId="58" applyFont="1" applyBorder="1" applyAlignment="1">
      <alignment horizontal="center"/>
      <protection/>
    </xf>
    <xf numFmtId="0" fontId="28" fillId="0" borderId="79" xfId="58" applyFont="1" applyBorder="1" applyAlignment="1">
      <alignment horizontal="center"/>
      <protection/>
    </xf>
    <xf numFmtId="3" fontId="25" fillId="0" borderId="0" xfId="58" applyNumberFormat="1" applyFont="1" applyFill="1" applyBorder="1">
      <alignment/>
      <protection/>
    </xf>
    <xf numFmtId="3" fontId="27" fillId="0" borderId="0" xfId="58" applyNumberFormat="1" applyFont="1" applyFill="1" applyBorder="1">
      <alignment/>
      <protection/>
    </xf>
    <xf numFmtId="3" fontId="3" fillId="2" borderId="80" xfId="58" applyNumberFormat="1" applyFont="1" applyFill="1" applyBorder="1" applyAlignment="1">
      <alignment horizontal="center"/>
      <protection/>
    </xf>
    <xf numFmtId="0" fontId="25" fillId="0" borderId="0" xfId="58" applyFont="1" applyFill="1">
      <alignment/>
      <protection/>
    </xf>
    <xf numFmtId="3" fontId="27" fillId="24" borderId="0" xfId="58" applyNumberFormat="1" applyFont="1" applyFill="1" applyBorder="1">
      <alignment/>
      <protection/>
    </xf>
    <xf numFmtId="166" fontId="25" fillId="0" borderId="0" xfId="58" applyNumberFormat="1" applyFont="1" applyFill="1" applyBorder="1">
      <alignment/>
      <protection/>
    </xf>
    <xf numFmtId="166" fontId="3" fillId="0" borderId="0" xfId="58" applyNumberFormat="1" applyFont="1" applyFill="1" applyBorder="1">
      <alignment/>
      <protection/>
    </xf>
    <xf numFmtId="166" fontId="25" fillId="0" borderId="0" xfId="58" applyNumberFormat="1" applyFont="1">
      <alignment/>
      <protection/>
    </xf>
    <xf numFmtId="3" fontId="25" fillId="0" borderId="63" xfId="58" applyNumberFormat="1" applyFont="1" applyFill="1" applyBorder="1">
      <alignment/>
      <protection/>
    </xf>
    <xf numFmtId="3" fontId="3" fillId="0" borderId="64" xfId="58" applyNumberFormat="1" applyFont="1" applyFill="1" applyBorder="1">
      <alignment/>
      <protection/>
    </xf>
    <xf numFmtId="3" fontId="25" fillId="0" borderId="0" xfId="58" applyNumberFormat="1" applyFont="1">
      <alignment/>
      <protection/>
    </xf>
    <xf numFmtId="3" fontId="3" fillId="2" borderId="19" xfId="58" applyNumberFormat="1" applyFont="1" applyFill="1" applyBorder="1" applyAlignment="1">
      <alignment horizontal="center"/>
      <protection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3" fontId="3" fillId="0" borderId="0" xfId="0" applyNumberFormat="1" applyFont="1" applyAlignment="1">
      <alignment vertical="center"/>
    </xf>
    <xf numFmtId="0" fontId="25" fillId="8" borderId="40" xfId="0" applyFont="1" applyFill="1" applyBorder="1" applyAlignment="1">
      <alignment horizontal="center" vertical="center"/>
    </xf>
    <xf numFmtId="0" fontId="25" fillId="8" borderId="62" xfId="0" applyFont="1" applyFill="1" applyBorder="1" applyAlignment="1">
      <alignment horizontal="center" vertical="center" wrapText="1"/>
    </xf>
    <xf numFmtId="49" fontId="25" fillId="0" borderId="36" xfId="0" applyNumberFormat="1" applyFont="1" applyBorder="1" applyAlignment="1">
      <alignment horizontal="center" vertical="center"/>
    </xf>
    <xf numFmtId="0" fontId="25" fillId="0" borderId="23" xfId="0" applyFont="1" applyBorder="1" applyAlignment="1">
      <alignment horizontal="left" vertical="center" wrapText="1"/>
    </xf>
    <xf numFmtId="2" fontId="25" fillId="0" borderId="40" xfId="0" applyNumberFormat="1" applyFont="1" applyBorder="1" applyAlignment="1">
      <alignment horizontal="right" vertical="center"/>
    </xf>
    <xf numFmtId="2" fontId="25" fillId="0" borderId="42" xfId="0" applyNumberFormat="1" applyFont="1" applyBorder="1" applyAlignment="1">
      <alignment horizontal="right" vertical="center"/>
    </xf>
    <xf numFmtId="0" fontId="25" fillId="0" borderId="15" xfId="0" applyFont="1" applyBorder="1" applyAlignment="1">
      <alignment horizontal="left" vertical="center" wrapText="1"/>
    </xf>
    <xf numFmtId="49" fontId="25" fillId="0" borderId="36" xfId="0" applyNumberFormat="1" applyFont="1" applyFill="1" applyBorder="1" applyAlignment="1">
      <alignment horizontal="center" vertical="center"/>
    </xf>
    <xf numFmtId="2" fontId="25" fillId="0" borderId="42" xfId="0" applyNumberFormat="1" applyFont="1" applyFill="1" applyBorder="1" applyAlignment="1">
      <alignment horizontal="right" vertical="center"/>
    </xf>
    <xf numFmtId="49" fontId="25" fillId="0" borderId="24" xfId="0" applyNumberFormat="1" applyFont="1" applyBorder="1" applyAlignment="1">
      <alignment horizontal="center" vertical="center"/>
    </xf>
    <xf numFmtId="2" fontId="25" fillId="0" borderId="41" xfId="0" applyNumberFormat="1" applyFont="1" applyBorder="1" applyAlignment="1">
      <alignment horizontal="right" vertical="center"/>
    </xf>
    <xf numFmtId="2" fontId="25" fillId="8" borderId="39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3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3" fontId="3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3" fontId="25" fillId="0" borderId="0" xfId="0" applyNumberFormat="1" applyFont="1" applyBorder="1" applyAlignment="1">
      <alignment vertical="center"/>
    </xf>
    <xf numFmtId="43" fontId="25" fillId="0" borderId="0" xfId="0" applyNumberFormat="1" applyFont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25" fillId="0" borderId="13" xfId="0" applyNumberFormat="1" applyFont="1" applyFill="1" applyBorder="1" applyAlignment="1">
      <alignment horizontal="right" vertical="center" wrapText="1"/>
    </xf>
    <xf numFmtId="3" fontId="25" fillId="0" borderId="16" xfId="0" applyNumberFormat="1" applyFont="1" applyFill="1" applyBorder="1" applyAlignment="1">
      <alignment vertical="center" wrapText="1"/>
    </xf>
    <xf numFmtId="3" fontId="25" fillId="0" borderId="71" xfId="0" applyNumberFormat="1" applyFont="1" applyFill="1" applyBorder="1" applyAlignment="1">
      <alignment vertical="center"/>
    </xf>
    <xf numFmtId="3" fontId="25" fillId="0" borderId="21" xfId="0" applyNumberFormat="1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3" fontId="3" fillId="0" borderId="71" xfId="0" applyNumberFormat="1" applyFont="1" applyFill="1" applyBorder="1" applyAlignment="1">
      <alignment vertical="center"/>
    </xf>
    <xf numFmtId="3" fontId="25" fillId="0" borderId="13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3" fontId="25" fillId="2" borderId="51" xfId="0" applyNumberFormat="1" applyFont="1" applyFill="1" applyBorder="1" applyAlignment="1">
      <alignment vertical="center"/>
    </xf>
    <xf numFmtId="3" fontId="25" fillId="0" borderId="13" xfId="0" applyNumberFormat="1" applyFont="1" applyFill="1" applyBorder="1" applyAlignment="1">
      <alignment vertical="center" wrapText="1"/>
    </xf>
    <xf numFmtId="3" fontId="25" fillId="2" borderId="20" xfId="0" applyNumberFormat="1" applyFont="1" applyFill="1" applyBorder="1" applyAlignment="1">
      <alignment vertical="center"/>
    </xf>
    <xf numFmtId="0" fontId="25" fillId="8" borderId="81" xfId="0" applyFont="1" applyFill="1" applyBorder="1" applyAlignment="1">
      <alignment horizontal="left" vertical="center" wrapText="1"/>
    </xf>
    <xf numFmtId="43" fontId="25" fillId="8" borderId="11" xfId="0" applyNumberFormat="1" applyFont="1" applyFill="1" applyBorder="1" applyAlignment="1">
      <alignment horizontal="center" vertical="center" wrapText="1"/>
    </xf>
    <xf numFmtId="43" fontId="25" fillId="8" borderId="32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vertical="center" wrapText="1"/>
    </xf>
    <xf numFmtId="2" fontId="25" fillId="0" borderId="11" xfId="0" applyNumberFormat="1" applyFont="1" applyBorder="1" applyAlignment="1">
      <alignment vertical="center" wrapText="1"/>
    </xf>
    <xf numFmtId="10" fontId="25" fillId="0" borderId="21" xfId="0" applyNumberFormat="1" applyFont="1" applyFill="1" applyBorder="1" applyAlignment="1">
      <alignment horizontal="right" vertical="center" wrapText="1"/>
    </xf>
    <xf numFmtId="2" fontId="25" fillId="0" borderId="17" xfId="0" applyNumberFormat="1" applyFont="1" applyFill="1" applyBorder="1" applyAlignment="1">
      <alignment vertical="center" wrapText="1"/>
    </xf>
    <xf numFmtId="2" fontId="25" fillId="0" borderId="17" xfId="0" applyNumberFormat="1" applyFont="1" applyBorder="1" applyAlignment="1">
      <alignment vertical="center" wrapText="1"/>
    </xf>
    <xf numFmtId="2" fontId="25" fillId="0" borderId="14" xfId="0" applyNumberFormat="1" applyFont="1" applyBorder="1" applyAlignment="1">
      <alignment vertical="center" wrapText="1"/>
    </xf>
    <xf numFmtId="2" fontId="25" fillId="0" borderId="14" xfId="0" applyNumberFormat="1" applyFont="1" applyFill="1" applyBorder="1" applyAlignment="1">
      <alignment vertical="center" wrapText="1"/>
    </xf>
    <xf numFmtId="2" fontId="25" fillId="8" borderId="50" xfId="0" applyNumberFormat="1" applyFont="1" applyFill="1" applyBorder="1" applyAlignment="1">
      <alignment horizontal="right" vertical="center" wrapText="1"/>
    </xf>
    <xf numFmtId="10" fontId="25" fillId="8" borderId="51" xfId="0" applyNumberFormat="1" applyFont="1" applyFill="1" applyBorder="1" applyAlignment="1">
      <alignment horizontal="right" vertical="center" wrapText="1"/>
    </xf>
    <xf numFmtId="3" fontId="3" fillId="0" borderId="48" xfId="58" applyNumberFormat="1" applyFont="1" applyBorder="1">
      <alignment/>
      <protection/>
    </xf>
    <xf numFmtId="3" fontId="3" fillId="2" borderId="34" xfId="58" applyNumberFormat="1" applyFont="1" applyFill="1" applyBorder="1" applyAlignment="1">
      <alignment horizontal="center"/>
      <protection/>
    </xf>
    <xf numFmtId="3" fontId="3" fillId="2" borderId="35" xfId="58" applyNumberFormat="1" applyFont="1" applyFill="1" applyBorder="1" applyAlignment="1">
      <alignment horizontal="center"/>
      <protection/>
    </xf>
    <xf numFmtId="3" fontId="3" fillId="2" borderId="71" xfId="58" applyNumberFormat="1" applyFont="1" applyFill="1" applyBorder="1" applyAlignment="1">
      <alignment horizontal="center"/>
      <protection/>
    </xf>
    <xf numFmtId="3" fontId="27" fillId="2" borderId="79" xfId="58" applyNumberFormat="1" applyFont="1" applyFill="1" applyBorder="1">
      <alignment/>
      <protection/>
    </xf>
    <xf numFmtId="0" fontId="25" fillId="0" borderId="69" xfId="0" applyFont="1" applyFill="1" applyBorder="1" applyAlignment="1">
      <alignment horizontal="left" vertical="center"/>
    </xf>
    <xf numFmtId="3" fontId="25" fillId="8" borderId="41" xfId="0" applyNumberFormat="1" applyFont="1" applyFill="1" applyBorder="1" applyAlignment="1">
      <alignment horizontal="center" vertical="center" wrapText="1"/>
    </xf>
    <xf numFmtId="3" fontId="25" fillId="8" borderId="55" xfId="0" applyNumberFormat="1" applyFont="1" applyFill="1" applyBorder="1" applyAlignment="1">
      <alignment horizontal="center" vertical="center" wrapText="1"/>
    </xf>
    <xf numFmtId="3" fontId="25" fillId="8" borderId="56" xfId="0" applyNumberFormat="1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 vertical="top"/>
    </xf>
    <xf numFmtId="0" fontId="25" fillId="2" borderId="15" xfId="0" applyFont="1" applyFill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right" vertical="top"/>
    </xf>
    <xf numFmtId="3" fontId="25" fillId="2" borderId="16" xfId="0" applyNumberFormat="1" applyFont="1" applyFill="1" applyBorder="1" applyAlignment="1">
      <alignment horizontal="right" vertical="top"/>
    </xf>
    <xf numFmtId="0" fontId="28" fillId="22" borderId="58" xfId="0" applyFont="1" applyFill="1" applyBorder="1" applyAlignment="1">
      <alignment horizontal="center" vertical="center"/>
    </xf>
    <xf numFmtId="0" fontId="28" fillId="4" borderId="49" xfId="0" applyFont="1" applyFill="1" applyBorder="1" applyAlignment="1">
      <alignment horizontal="center" vertical="center"/>
    </xf>
    <xf numFmtId="0" fontId="28" fillId="4" borderId="50" xfId="0" applyFont="1" applyFill="1" applyBorder="1" applyAlignment="1">
      <alignment horizontal="center" vertical="center"/>
    </xf>
    <xf numFmtId="3" fontId="28" fillId="4" borderId="50" xfId="0" applyNumberFormat="1" applyFont="1" applyFill="1" applyBorder="1" applyAlignment="1">
      <alignment horizontal="center" vertical="center" wrapText="1"/>
    </xf>
    <xf numFmtId="3" fontId="28" fillId="4" borderId="50" xfId="0" applyNumberFormat="1" applyFont="1" applyFill="1" applyBorder="1" applyAlignment="1">
      <alignment horizontal="center" vertical="center"/>
    </xf>
    <xf numFmtId="3" fontId="28" fillId="4" borderId="51" xfId="0" applyNumberFormat="1" applyFont="1" applyFill="1" applyBorder="1" applyAlignment="1">
      <alignment horizontal="center" vertical="center" wrapText="1"/>
    </xf>
    <xf numFmtId="3" fontId="28" fillId="4" borderId="81" xfId="0" applyNumberFormat="1" applyFont="1" applyFill="1" applyBorder="1" applyAlignment="1">
      <alignment horizontal="center" vertical="center"/>
    </xf>
    <xf numFmtId="3" fontId="30" fillId="0" borderId="17" xfId="0" applyNumberFormat="1" applyFont="1" applyFill="1" applyBorder="1" applyAlignment="1">
      <alignment horizontal="right" vertical="center"/>
    </xf>
    <xf numFmtId="3" fontId="30" fillId="0" borderId="14" xfId="0" applyNumberFormat="1" applyFont="1" applyBorder="1" applyAlignment="1">
      <alignment horizontal="right" vertical="center"/>
    </xf>
    <xf numFmtId="3" fontId="30" fillId="0" borderId="14" xfId="0" applyNumberFormat="1" applyFont="1" applyFill="1" applyBorder="1" applyAlignment="1">
      <alignment horizontal="right" vertical="center"/>
    </xf>
    <xf numFmtId="0" fontId="28" fillId="0" borderId="14" xfId="0" applyFont="1" applyBorder="1" applyAlignment="1">
      <alignment vertical="center" wrapText="1"/>
    </xf>
    <xf numFmtId="0" fontId="28" fillId="0" borderId="59" xfId="0" applyFont="1" applyFill="1" applyBorder="1" applyAlignment="1">
      <alignment horizontal="center" vertical="center"/>
    </xf>
    <xf numFmtId="0" fontId="30" fillId="0" borderId="21" xfId="0" applyNumberFormat="1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42" xfId="0" applyNumberFormat="1" applyFont="1" applyFill="1" applyBorder="1" applyAlignment="1">
      <alignment horizontal="right" vertical="center"/>
    </xf>
    <xf numFmtId="3" fontId="25" fillId="2" borderId="42" xfId="0" applyNumberFormat="1" applyFont="1" applyFill="1" applyBorder="1" applyAlignment="1">
      <alignment horizontal="right" vertical="center"/>
    </xf>
    <xf numFmtId="3" fontId="25" fillId="0" borderId="23" xfId="0" applyNumberFormat="1" applyFont="1" applyFill="1" applyBorder="1" applyAlignment="1">
      <alignment horizontal="right" vertical="center"/>
    </xf>
    <xf numFmtId="3" fontId="25" fillId="0" borderId="15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25" fillId="0" borderId="69" xfId="0" applyNumberFormat="1" applyFont="1" applyFill="1" applyBorder="1" applyAlignment="1">
      <alignment horizontal="right" vertical="center"/>
    </xf>
    <xf numFmtId="3" fontId="3" fillId="0" borderId="69" xfId="0" applyNumberFormat="1" applyFont="1" applyFill="1" applyBorder="1" applyAlignment="1">
      <alignment horizontal="right" vertical="center"/>
    </xf>
    <xf numFmtId="3" fontId="25" fillId="2" borderId="69" xfId="0" applyNumberFormat="1" applyFont="1" applyFill="1" applyBorder="1" applyAlignment="1">
      <alignment horizontal="right" vertical="center"/>
    </xf>
    <xf numFmtId="3" fontId="3" fillId="0" borderId="69" xfId="0" applyNumberFormat="1" applyFont="1" applyBorder="1" applyAlignment="1">
      <alignment/>
    </xf>
    <xf numFmtId="0" fontId="32" fillId="0" borderId="14" xfId="0" applyFont="1" applyFill="1" applyBorder="1" applyAlignment="1">
      <alignment horizontal="center"/>
    </xf>
    <xf numFmtId="0" fontId="3" fillId="0" borderId="14" xfId="61" applyFont="1" applyFill="1" applyBorder="1" applyAlignment="1">
      <alignment horizontal="left"/>
      <protection/>
    </xf>
    <xf numFmtId="0" fontId="3" fillId="0" borderId="17" xfId="61" applyFont="1" applyFill="1" applyBorder="1" applyAlignment="1">
      <alignment horizontal="left"/>
      <protection/>
    </xf>
    <xf numFmtId="3" fontId="25" fillId="0" borderId="38" xfId="58" applyNumberFormat="1" applyFont="1" applyFill="1" applyBorder="1">
      <alignment/>
      <protection/>
    </xf>
    <xf numFmtId="3" fontId="3" fillId="0" borderId="60" xfId="58" applyNumberFormat="1" applyFont="1" applyBorder="1">
      <alignment/>
      <protection/>
    </xf>
    <xf numFmtId="3" fontId="3" fillId="0" borderId="35" xfId="58" applyNumberFormat="1" applyFont="1" applyBorder="1">
      <alignment/>
      <protection/>
    </xf>
    <xf numFmtId="49" fontId="3" fillId="0" borderId="0" xfId="58" applyNumberFormat="1" applyFont="1">
      <alignment/>
      <protection/>
    </xf>
    <xf numFmtId="3" fontId="27" fillId="2" borderId="81" xfId="58" applyNumberFormat="1" applyFont="1" applyFill="1" applyBorder="1">
      <alignment/>
      <protection/>
    </xf>
    <xf numFmtId="3" fontId="3" fillId="0" borderId="12" xfId="58" applyNumberFormat="1" applyFont="1" applyBorder="1">
      <alignment/>
      <protection/>
    </xf>
    <xf numFmtId="3" fontId="3" fillId="0" borderId="15" xfId="58" applyNumberFormat="1" applyFont="1" applyBorder="1">
      <alignment/>
      <protection/>
    </xf>
    <xf numFmtId="3" fontId="3" fillId="0" borderId="19" xfId="58" applyNumberFormat="1" applyFont="1" applyBorder="1">
      <alignment/>
      <protection/>
    </xf>
    <xf numFmtId="3" fontId="27" fillId="2" borderId="70" xfId="58" applyNumberFormat="1" applyFont="1" applyFill="1" applyBorder="1">
      <alignment/>
      <protection/>
    </xf>
    <xf numFmtId="3" fontId="3" fillId="0" borderId="15" xfId="58" applyNumberFormat="1" applyFont="1" applyFill="1" applyBorder="1">
      <alignment/>
      <protection/>
    </xf>
    <xf numFmtId="3" fontId="3" fillId="0" borderId="19" xfId="58" applyNumberFormat="1" applyFont="1" applyFill="1" applyBorder="1">
      <alignment/>
      <protection/>
    </xf>
    <xf numFmtId="3" fontId="3" fillId="0" borderId="12" xfId="58" applyNumberFormat="1" applyFont="1" applyFill="1" applyBorder="1">
      <alignment/>
      <protection/>
    </xf>
    <xf numFmtId="3" fontId="3" fillId="0" borderId="48" xfId="58" applyNumberFormat="1" applyFont="1" applyFill="1" applyBorder="1">
      <alignment/>
      <protection/>
    </xf>
    <xf numFmtId="9" fontId="25" fillId="8" borderId="39" xfId="0" applyNumberFormat="1" applyFont="1" applyFill="1" applyBorder="1" applyAlignment="1">
      <alignment horizontal="right" vertical="center"/>
    </xf>
    <xf numFmtId="9" fontId="25" fillId="0" borderId="41" xfId="0" applyNumberFormat="1" applyFont="1" applyFill="1" applyBorder="1" applyAlignment="1">
      <alignment horizontal="right" vertical="center"/>
    </xf>
    <xf numFmtId="1" fontId="31" fillId="2" borderId="17" xfId="0" applyNumberFormat="1" applyFont="1" applyFill="1" applyBorder="1" applyAlignment="1">
      <alignment horizontal="center" vertical="center"/>
    </xf>
    <xf numFmtId="9" fontId="25" fillId="2" borderId="21" xfId="0" applyNumberFormat="1" applyFont="1" applyFill="1" applyBorder="1" applyAlignment="1">
      <alignment horizontal="right" vertical="center"/>
    </xf>
    <xf numFmtId="0" fontId="25" fillId="0" borderId="67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vertical="center" wrapText="1"/>
    </xf>
    <xf numFmtId="0" fontId="25" fillId="0" borderId="79" xfId="0" applyFont="1" applyFill="1" applyBorder="1" applyAlignment="1">
      <alignment vertical="center" wrapText="1"/>
    </xf>
    <xf numFmtId="0" fontId="25" fillId="0" borderId="45" xfId="0" applyFont="1" applyFill="1" applyBorder="1" applyAlignment="1">
      <alignment horizontal="center" vertical="top"/>
    </xf>
    <xf numFmtId="3" fontId="28" fillId="0" borderId="17" xfId="0" applyNumberFormat="1" applyFont="1" applyFill="1" applyBorder="1" applyAlignment="1">
      <alignment horizontal="right" vertical="center"/>
    </xf>
    <xf numFmtId="3" fontId="28" fillId="0" borderId="14" xfId="0" applyNumberFormat="1" applyFont="1" applyFill="1" applyBorder="1" applyAlignment="1">
      <alignment horizontal="right" vertical="center"/>
    </xf>
    <xf numFmtId="3" fontId="28" fillId="0" borderId="18" xfId="0" applyNumberFormat="1" applyFont="1" applyFill="1" applyBorder="1" applyAlignment="1">
      <alignment horizontal="right" vertical="center"/>
    </xf>
    <xf numFmtId="0" fontId="28" fillId="0" borderId="46" xfId="0" applyFont="1" applyBorder="1" applyAlignment="1">
      <alignment vertical="center" wrapText="1"/>
    </xf>
    <xf numFmtId="3" fontId="30" fillId="0" borderId="47" xfId="0" applyNumberFormat="1" applyFont="1" applyBorder="1" applyAlignment="1">
      <alignment horizontal="right" vertical="center"/>
    </xf>
    <xf numFmtId="0" fontId="40" fillId="0" borderId="0" xfId="0" applyFont="1" applyAlignment="1">
      <alignment/>
    </xf>
    <xf numFmtId="0" fontId="3" fillId="0" borderId="14" xfId="0" applyFont="1" applyBorder="1" applyAlignment="1">
      <alignment wrapText="1"/>
    </xf>
    <xf numFmtId="9" fontId="25" fillId="27" borderId="42" xfId="0" applyNumberFormat="1" applyFont="1" applyFill="1" applyBorder="1" applyAlignment="1">
      <alignment horizontal="right" vertical="center"/>
    </xf>
    <xf numFmtId="0" fontId="25" fillId="27" borderId="15" xfId="0" applyFont="1" applyFill="1" applyBorder="1" applyAlignment="1">
      <alignment horizontal="center" vertical="center"/>
    </xf>
    <xf numFmtId="49" fontId="31" fillId="27" borderId="23" xfId="0" applyNumberFormat="1" applyFont="1" applyFill="1" applyBorder="1" applyAlignment="1">
      <alignment horizontal="center" vertical="center"/>
    </xf>
    <xf numFmtId="3" fontId="25" fillId="27" borderId="21" xfId="0" applyNumberFormat="1" applyFont="1" applyFill="1" applyBorder="1" applyAlignment="1">
      <alignment horizontal="right" vertical="center"/>
    </xf>
    <xf numFmtId="3" fontId="25" fillId="27" borderId="57" xfId="0" applyNumberFormat="1" applyFont="1" applyFill="1" applyBorder="1" applyAlignment="1">
      <alignment horizontal="right" vertical="center"/>
    </xf>
    <xf numFmtId="0" fontId="27" fillId="27" borderId="14" xfId="0" applyFont="1" applyFill="1" applyBorder="1" applyAlignment="1">
      <alignment horizontal="center"/>
    </xf>
    <xf numFmtId="3" fontId="25" fillId="27" borderId="48" xfId="0" applyNumberFormat="1" applyFont="1" applyFill="1" applyBorder="1" applyAlignment="1">
      <alignment horizontal="right" vertical="center"/>
    </xf>
    <xf numFmtId="0" fontId="25" fillId="27" borderId="31" xfId="0" applyFont="1" applyFill="1" applyBorder="1" applyAlignment="1">
      <alignment horizontal="center" vertical="center"/>
    </xf>
    <xf numFmtId="3" fontId="25" fillId="27" borderId="33" xfId="0" applyNumberFormat="1" applyFont="1" applyFill="1" applyBorder="1" applyAlignment="1">
      <alignment horizontal="right" vertical="center"/>
    </xf>
    <xf numFmtId="3" fontId="25" fillId="27" borderId="31" xfId="0" applyNumberFormat="1" applyFont="1" applyFill="1" applyBorder="1" applyAlignment="1">
      <alignment horizontal="right" vertical="center"/>
    </xf>
    <xf numFmtId="9" fontId="25" fillId="27" borderId="41" xfId="0" applyNumberFormat="1" applyFont="1" applyFill="1" applyBorder="1" applyAlignment="1">
      <alignment horizontal="right" vertical="center"/>
    </xf>
    <xf numFmtId="9" fontId="25" fillId="8" borderId="44" xfId="0" applyNumberFormat="1" applyFont="1" applyFill="1" applyBorder="1" applyAlignment="1">
      <alignment horizontal="right" vertical="center"/>
    </xf>
    <xf numFmtId="9" fontId="25" fillId="27" borderId="44" xfId="0" applyNumberFormat="1" applyFont="1" applyFill="1" applyBorder="1" applyAlignment="1">
      <alignment horizontal="right" vertical="center"/>
    </xf>
    <xf numFmtId="3" fontId="25" fillId="27" borderId="14" xfId="0" applyNumberFormat="1" applyFont="1" applyFill="1" applyBorder="1" applyAlignment="1">
      <alignment horizontal="right" vertical="center"/>
    </xf>
    <xf numFmtId="0" fontId="28" fillId="28" borderId="36" xfId="0" applyFont="1" applyFill="1" applyBorder="1" applyAlignment="1">
      <alignment horizontal="center" vertical="center"/>
    </xf>
    <xf numFmtId="0" fontId="30" fillId="29" borderId="14" xfId="0" applyFont="1" applyFill="1" applyBorder="1" applyAlignment="1">
      <alignment horizontal="left" vertical="center"/>
    </xf>
    <xf numFmtId="3" fontId="30" fillId="29" borderId="14" xfId="0" applyNumberFormat="1" applyFont="1" applyFill="1" applyBorder="1" applyAlignment="1">
      <alignment horizontal="right" vertical="center"/>
    </xf>
    <xf numFmtId="3" fontId="28" fillId="29" borderId="16" xfId="0" applyNumberFormat="1" applyFont="1" applyFill="1" applyBorder="1" applyAlignment="1">
      <alignment horizontal="right" vertical="center"/>
    </xf>
    <xf numFmtId="3" fontId="30" fillId="29" borderId="16" xfId="0" applyNumberFormat="1" applyFont="1" applyFill="1" applyBorder="1" applyAlignment="1">
      <alignment horizontal="center" vertical="center" wrapText="1"/>
    </xf>
    <xf numFmtId="0" fontId="28" fillId="28" borderId="24" xfId="0" applyFont="1" applyFill="1" applyBorder="1" applyAlignment="1">
      <alignment horizontal="center" vertical="center"/>
    </xf>
    <xf numFmtId="2" fontId="28" fillId="29" borderId="14" xfId="0" applyNumberFormat="1" applyFont="1" applyFill="1" applyBorder="1" applyAlignment="1">
      <alignment horizontal="left" vertical="center" wrapText="1"/>
    </xf>
    <xf numFmtId="0" fontId="28" fillId="29" borderId="14" xfId="0" applyFont="1" applyFill="1" applyBorder="1" applyAlignment="1">
      <alignment vertical="center" wrapText="1"/>
    </xf>
    <xf numFmtId="0" fontId="28" fillId="30" borderId="50" xfId="0" applyFont="1" applyFill="1" applyBorder="1" applyAlignment="1">
      <alignment vertical="center"/>
    </xf>
    <xf numFmtId="3" fontId="30" fillId="30" borderId="51" xfId="0" applyNumberFormat="1" applyFont="1" applyFill="1" applyBorder="1" applyAlignment="1">
      <alignment horizontal="right" vertical="center"/>
    </xf>
    <xf numFmtId="3" fontId="28" fillId="30" borderId="70" xfId="0" applyNumberFormat="1" applyFont="1" applyFill="1" applyBorder="1" applyAlignment="1">
      <alignment horizontal="right" vertical="center"/>
    </xf>
    <xf numFmtId="0" fontId="28" fillId="0" borderId="17" xfId="0" applyFont="1" applyBorder="1" applyAlignment="1">
      <alignment vertical="center" wrapText="1"/>
    </xf>
    <xf numFmtId="3" fontId="30" fillId="0" borderId="17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vertical="center" wrapText="1"/>
    </xf>
    <xf numFmtId="3" fontId="30" fillId="0" borderId="14" xfId="0" applyNumberFormat="1" applyFont="1" applyBorder="1" applyAlignment="1">
      <alignment horizontal="right" vertical="center" wrapText="1"/>
    </xf>
    <xf numFmtId="0" fontId="28" fillId="0" borderId="14" xfId="0" applyFont="1" applyFill="1" applyBorder="1" applyAlignment="1">
      <alignment vertical="center" wrapText="1"/>
    </xf>
    <xf numFmtId="0" fontId="30" fillId="0" borderId="14" xfId="0" applyFont="1" applyFill="1" applyBorder="1" applyAlignment="1">
      <alignment vertical="center" wrapText="1"/>
    </xf>
    <xf numFmtId="0" fontId="30" fillId="30" borderId="49" xfId="0" applyFont="1" applyFill="1" applyBorder="1" applyAlignment="1">
      <alignment horizontal="center" vertical="center"/>
    </xf>
    <xf numFmtId="3" fontId="28" fillId="31" borderId="70" xfId="0" applyNumberFormat="1" applyFont="1" applyFill="1" applyBorder="1" applyAlignment="1">
      <alignment horizontal="center" vertical="center" wrapText="1"/>
    </xf>
    <xf numFmtId="0" fontId="30" fillId="32" borderId="49" xfId="0" applyFont="1" applyFill="1" applyBorder="1" applyAlignment="1">
      <alignment horizontal="center" vertical="center"/>
    </xf>
    <xf numFmtId="0" fontId="28" fillId="32" borderId="50" xfId="0" applyFont="1" applyFill="1" applyBorder="1" applyAlignment="1">
      <alignment vertical="center"/>
    </xf>
    <xf numFmtId="3" fontId="30" fillId="32" borderId="50" xfId="0" applyNumberFormat="1" applyFont="1" applyFill="1" applyBorder="1" applyAlignment="1">
      <alignment horizontal="right" vertical="center"/>
    </xf>
    <xf numFmtId="3" fontId="28" fillId="33" borderId="50" xfId="0" applyNumberFormat="1" applyFont="1" applyFill="1" applyBorder="1" applyAlignment="1">
      <alignment horizontal="right" vertical="center"/>
    </xf>
    <xf numFmtId="3" fontId="28" fillId="31" borderId="70" xfId="0" applyNumberFormat="1" applyFont="1" applyFill="1" applyBorder="1" applyAlignment="1">
      <alignment horizontal="right" vertical="center" wrapText="1"/>
    </xf>
    <xf numFmtId="3" fontId="3" fillId="0" borderId="20" xfId="57" applyNumberFormat="1" applyFont="1" applyFill="1" applyBorder="1">
      <alignment/>
      <protection/>
    </xf>
    <xf numFmtId="3" fontId="3" fillId="0" borderId="16" xfId="57" applyNumberFormat="1" applyFont="1" applyFill="1" applyBorder="1" applyAlignment="1">
      <alignment wrapText="1"/>
      <protection/>
    </xf>
    <xf numFmtId="0" fontId="28" fillId="8" borderId="58" xfId="56" applyFont="1" applyFill="1" applyBorder="1" applyAlignment="1">
      <alignment horizontal="center" vertical="center"/>
      <protection/>
    </xf>
    <xf numFmtId="0" fontId="28" fillId="8" borderId="67" xfId="56" applyFont="1" applyFill="1" applyBorder="1" applyAlignment="1">
      <alignment horizontal="center" vertical="center"/>
      <protection/>
    </xf>
    <xf numFmtId="0" fontId="28" fillId="8" borderId="79" xfId="56" applyFont="1" applyFill="1" applyBorder="1" applyAlignment="1">
      <alignment horizontal="center" vertical="center"/>
      <protection/>
    </xf>
    <xf numFmtId="0" fontId="23" fillId="8" borderId="52" xfId="56" applyFont="1" applyFill="1" applyBorder="1" applyAlignment="1">
      <alignment horizontal="center"/>
      <protection/>
    </xf>
    <xf numFmtId="0" fontId="23" fillId="8" borderId="27" xfId="56" applyFont="1" applyFill="1" applyBorder="1" applyAlignment="1">
      <alignment horizontal="center"/>
      <protection/>
    </xf>
    <xf numFmtId="0" fontId="23" fillId="8" borderId="82" xfId="56" applyFont="1" applyFill="1" applyBorder="1" applyAlignment="1">
      <alignment horizontal="center"/>
      <protection/>
    </xf>
    <xf numFmtId="0" fontId="25" fillId="8" borderId="81" xfId="0" applyFont="1" applyFill="1" applyBorder="1" applyAlignment="1">
      <alignment vertical="center"/>
    </xf>
    <xf numFmtId="0" fontId="25" fillId="8" borderId="68" xfId="0" applyFont="1" applyFill="1" applyBorder="1" applyAlignment="1">
      <alignment vertical="center"/>
    </xf>
    <xf numFmtId="0" fontId="25" fillId="0" borderId="59" xfId="0" applyFont="1" applyFill="1" applyBorder="1" applyAlignment="1">
      <alignment horizontal="left" vertical="center" wrapText="1"/>
    </xf>
    <xf numFmtId="0" fontId="25" fillId="0" borderId="55" xfId="0" applyFont="1" applyFill="1" applyBorder="1" applyAlignment="1">
      <alignment horizontal="left" vertical="center" wrapText="1"/>
    </xf>
    <xf numFmtId="0" fontId="25" fillId="0" borderId="8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25" fillId="2" borderId="14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 wrapText="1"/>
    </xf>
    <xf numFmtId="0" fontId="25" fillId="0" borderId="64" xfId="0" applyFont="1" applyFill="1" applyBorder="1" applyAlignment="1">
      <alignment horizontal="left" vertical="center" wrapText="1"/>
    </xf>
    <xf numFmtId="0" fontId="25" fillId="2" borderId="67" xfId="0" applyFont="1" applyFill="1" applyBorder="1" applyAlignment="1">
      <alignment horizontal="left" vertical="center"/>
    </xf>
    <xf numFmtId="0" fontId="25" fillId="2" borderId="68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vertical="center"/>
    </xf>
    <xf numFmtId="0" fontId="31" fillId="8" borderId="11" xfId="0" applyFont="1" applyFill="1" applyBorder="1" applyAlignment="1">
      <alignment horizontal="center" vertical="center" wrapText="1"/>
    </xf>
    <xf numFmtId="0" fontId="31" fillId="8" borderId="18" xfId="0" applyFont="1" applyFill="1" applyBorder="1" applyAlignment="1">
      <alignment horizontal="center" vertical="center" wrapText="1"/>
    </xf>
    <xf numFmtId="0" fontId="25" fillId="8" borderId="10" xfId="0" applyFont="1" applyFill="1" applyBorder="1" applyAlignment="1">
      <alignment horizontal="center" vertical="center" wrapText="1"/>
    </xf>
    <xf numFmtId="0" fontId="25" fillId="8" borderId="83" xfId="0" applyFont="1" applyFill="1" applyBorder="1" applyAlignment="1">
      <alignment horizontal="center" vertical="center" wrapText="1"/>
    </xf>
    <xf numFmtId="0" fontId="25" fillId="8" borderId="11" xfId="0" applyFont="1" applyFill="1" applyBorder="1" applyAlignment="1">
      <alignment horizontal="center" vertical="center" wrapText="1"/>
    </xf>
    <xf numFmtId="0" fontId="25" fillId="8" borderId="37" xfId="0" applyFont="1" applyFill="1" applyBorder="1" applyAlignment="1">
      <alignment horizontal="center" vertical="center" wrapText="1"/>
    </xf>
    <xf numFmtId="0" fontId="25" fillId="8" borderId="80" xfId="0" applyFont="1" applyFill="1" applyBorder="1" applyAlignment="1">
      <alignment horizontal="center" vertical="center" wrapText="1"/>
    </xf>
    <xf numFmtId="0" fontId="25" fillId="8" borderId="18" xfId="0" applyFont="1" applyFill="1" applyBorder="1" applyAlignment="1">
      <alignment horizontal="center" vertical="center" wrapText="1"/>
    </xf>
    <xf numFmtId="0" fontId="25" fillId="8" borderId="52" xfId="0" applyFont="1" applyFill="1" applyBorder="1" applyAlignment="1">
      <alignment horizontal="center" vertical="center" wrapText="1"/>
    </xf>
    <xf numFmtId="0" fontId="25" fillId="8" borderId="27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25" fillId="8" borderId="61" xfId="0" applyFont="1" applyFill="1" applyBorder="1" applyAlignment="1">
      <alignment horizontal="center" vertical="center" wrapText="1"/>
    </xf>
    <xf numFmtId="0" fontId="25" fillId="8" borderId="31" xfId="0" applyFont="1" applyFill="1" applyBorder="1" applyAlignment="1">
      <alignment horizontal="center" vertical="center" wrapText="1"/>
    </xf>
    <xf numFmtId="0" fontId="25" fillId="8" borderId="77" xfId="0" applyFont="1" applyFill="1" applyBorder="1" applyAlignment="1">
      <alignment horizontal="center" vertical="center" wrapText="1"/>
    </xf>
    <xf numFmtId="0" fontId="25" fillId="2" borderId="66" xfId="0" applyFont="1" applyFill="1" applyBorder="1" applyAlignment="1">
      <alignment horizontal="left" vertical="center"/>
    </xf>
    <xf numFmtId="0" fontId="25" fillId="2" borderId="74" xfId="0" applyFont="1" applyFill="1" applyBorder="1" applyAlignment="1">
      <alignment horizontal="left" vertical="center"/>
    </xf>
    <xf numFmtId="0" fontId="25" fillId="8" borderId="81" xfId="0" applyFont="1" applyFill="1" applyBorder="1" applyAlignment="1">
      <alignment horizontal="left" vertical="center"/>
    </xf>
    <xf numFmtId="0" fontId="25" fillId="8" borderId="68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 wrapText="1"/>
    </xf>
    <xf numFmtId="0" fontId="25" fillId="0" borderId="57" xfId="0" applyFont="1" applyFill="1" applyBorder="1" applyAlignment="1">
      <alignment horizontal="left" vertical="center" wrapText="1"/>
    </xf>
    <xf numFmtId="0" fontId="25" fillId="0" borderId="72" xfId="0" applyFont="1" applyFill="1" applyBorder="1" applyAlignment="1">
      <alignment horizontal="left" vertical="center" wrapText="1"/>
    </xf>
    <xf numFmtId="0" fontId="25" fillId="8" borderId="18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top"/>
    </xf>
    <xf numFmtId="0" fontId="25" fillId="0" borderId="24" xfId="0" applyFont="1" applyFill="1" applyBorder="1" applyAlignment="1">
      <alignment horizontal="center" vertical="top"/>
    </xf>
    <xf numFmtId="0" fontId="25" fillId="0" borderId="37" xfId="0" applyFont="1" applyFill="1" applyBorder="1" applyAlignment="1">
      <alignment horizontal="center" vertical="top"/>
    </xf>
    <xf numFmtId="0" fontId="25" fillId="8" borderId="22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center" vertical="top"/>
    </xf>
    <xf numFmtId="0" fontId="25" fillId="0" borderId="36" xfId="0" applyFont="1" applyFill="1" applyBorder="1" applyAlignment="1">
      <alignment horizontal="center" vertical="top"/>
    </xf>
    <xf numFmtId="0" fontId="25" fillId="8" borderId="35" xfId="0" applyFont="1" applyFill="1" applyBorder="1" applyAlignment="1">
      <alignment horizontal="left" vertical="center"/>
    </xf>
    <xf numFmtId="0" fontId="25" fillId="0" borderId="34" xfId="0" applyFont="1" applyFill="1" applyBorder="1" applyAlignment="1">
      <alignment horizontal="center" vertical="top"/>
    </xf>
    <xf numFmtId="0" fontId="25" fillId="2" borderId="15" xfId="0" applyFont="1" applyFill="1" applyBorder="1" applyAlignment="1">
      <alignment horizontal="left" vertical="center"/>
    </xf>
    <xf numFmtId="0" fontId="25" fillId="2" borderId="64" xfId="0" applyFont="1" applyFill="1" applyBorder="1" applyAlignment="1">
      <alignment horizontal="left" vertical="center"/>
    </xf>
    <xf numFmtId="0" fontId="25" fillId="0" borderId="18" xfId="0" applyFont="1" applyFill="1" applyBorder="1" applyAlignment="1">
      <alignment horizontal="center" vertical="top"/>
    </xf>
    <xf numFmtId="0" fontId="25" fillId="0" borderId="46" xfId="0" applyFont="1" applyFill="1" applyBorder="1" applyAlignment="1">
      <alignment horizontal="center" vertical="top"/>
    </xf>
    <xf numFmtId="0" fontId="25" fillId="0" borderId="17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 vertical="center"/>
    </xf>
    <xf numFmtId="0" fontId="25" fillId="8" borderId="66" xfId="0" applyFont="1" applyFill="1" applyBorder="1" applyAlignment="1">
      <alignment horizontal="left" vertical="center" wrapText="1"/>
    </xf>
    <xf numFmtId="0" fontId="25" fillId="8" borderId="73" xfId="0" applyFont="1" applyFill="1" applyBorder="1" applyAlignment="1">
      <alignment horizontal="left" vertical="center" wrapText="1"/>
    </xf>
    <xf numFmtId="0" fontId="25" fillId="8" borderId="50" xfId="0" applyFont="1" applyFill="1" applyBorder="1" applyAlignment="1">
      <alignment horizontal="left" vertical="center"/>
    </xf>
    <xf numFmtId="3" fontId="25" fillId="8" borderId="13" xfId="0" applyNumberFormat="1" applyFont="1" applyFill="1" applyBorder="1" applyAlignment="1">
      <alignment horizontal="center" vertical="center" wrapText="1"/>
    </xf>
    <xf numFmtId="3" fontId="25" fillId="8" borderId="20" xfId="0" applyNumberFormat="1" applyFont="1" applyFill="1" applyBorder="1" applyAlignment="1">
      <alignment horizontal="center" vertical="center" wrapText="1"/>
    </xf>
    <xf numFmtId="0" fontId="25" fillId="8" borderId="12" xfId="0" applyFont="1" applyFill="1" applyBorder="1" applyAlignment="1">
      <alignment horizontal="left" vertical="center" wrapText="1"/>
    </xf>
    <xf numFmtId="0" fontId="25" fillId="8" borderId="55" xfId="0" applyFont="1" applyFill="1" applyBorder="1" applyAlignment="1">
      <alignment horizontal="left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/>
    </xf>
    <xf numFmtId="0" fontId="25" fillId="2" borderId="81" xfId="0" applyFont="1" applyFill="1" applyBorder="1" applyAlignment="1">
      <alignment horizontal="left" vertical="center"/>
    </xf>
    <xf numFmtId="0" fontId="25" fillId="0" borderId="37" xfId="0" applyFont="1" applyFill="1" applyBorder="1" applyAlignment="1">
      <alignment horizontal="center" vertical="top" wrapText="1"/>
    </xf>
    <xf numFmtId="0" fontId="25" fillId="0" borderId="45" xfId="0" applyFont="1" applyFill="1" applyBorder="1" applyAlignment="1">
      <alignment horizontal="center" vertical="top" wrapText="1"/>
    </xf>
    <xf numFmtId="0" fontId="25" fillId="0" borderId="30" xfId="0" applyFont="1" applyFill="1" applyBorder="1" applyAlignment="1">
      <alignment horizontal="center" vertical="top" wrapText="1"/>
    </xf>
    <xf numFmtId="0" fontId="25" fillId="2" borderId="50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left" vertical="center"/>
    </xf>
    <xf numFmtId="0" fontId="25" fillId="0" borderId="24" xfId="0" applyFont="1" applyFill="1" applyBorder="1" applyAlignment="1">
      <alignment horizontal="center" vertical="top" wrapText="1"/>
    </xf>
    <xf numFmtId="0" fontId="25" fillId="0" borderId="34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4" xfId="0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3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left" vertical="center"/>
    </xf>
    <xf numFmtId="0" fontId="29" fillId="0" borderId="31" xfId="0" applyFont="1" applyFill="1" applyBorder="1" applyAlignment="1">
      <alignment horizontal="left" vertical="center"/>
    </xf>
    <xf numFmtId="0" fontId="25" fillId="8" borderId="54" xfId="0" applyFont="1" applyFill="1" applyBorder="1" applyAlignment="1">
      <alignment horizontal="center" vertical="center" wrapText="1"/>
    </xf>
    <xf numFmtId="0" fontId="25" fillId="2" borderId="48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48" xfId="0" applyFont="1" applyFill="1" applyBorder="1" applyAlignment="1">
      <alignment horizontal="left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left" vertical="center" wrapText="1"/>
    </xf>
    <xf numFmtId="0" fontId="25" fillId="2" borderId="48" xfId="0" applyFont="1" applyFill="1" applyBorder="1" applyAlignment="1">
      <alignment horizontal="left" vertical="center" wrapText="1"/>
    </xf>
    <xf numFmtId="0" fontId="25" fillId="0" borderId="64" xfId="0" applyFont="1" applyFill="1" applyBorder="1" applyAlignment="1">
      <alignment horizontal="left" vertical="center"/>
    </xf>
    <xf numFmtId="0" fontId="3" fillId="0" borderId="46" xfId="0" applyFont="1" applyBorder="1" applyAlignment="1">
      <alignment/>
    </xf>
    <xf numFmtId="0" fontId="3" fillId="0" borderId="17" xfId="0" applyFont="1" applyBorder="1" applyAlignment="1">
      <alignment/>
    </xf>
    <xf numFmtId="3" fontId="25" fillId="0" borderId="18" xfId="0" applyNumberFormat="1" applyFont="1" applyFill="1" applyBorder="1" applyAlignment="1">
      <alignment horizontal="center" vertical="top"/>
    </xf>
    <xf numFmtId="3" fontId="25" fillId="0" borderId="17" xfId="0" applyNumberFormat="1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27" fillId="26" borderId="30" xfId="0" applyFont="1" applyFill="1" applyBorder="1" applyAlignment="1">
      <alignment horizontal="left"/>
    </xf>
    <xf numFmtId="0" fontId="27" fillId="26" borderId="32" xfId="0" applyFont="1" applyFill="1" applyBorder="1" applyAlignment="1">
      <alignment horizontal="left"/>
    </xf>
    <xf numFmtId="0" fontId="26" fillId="26" borderId="0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5" fillId="0" borderId="45" xfId="0" applyFont="1" applyFill="1" applyBorder="1" applyAlignment="1">
      <alignment horizontal="center" vertical="top"/>
    </xf>
    <xf numFmtId="0" fontId="25" fillId="8" borderId="14" xfId="0" applyFont="1" applyFill="1" applyBorder="1" applyAlignment="1">
      <alignment vertical="center"/>
    </xf>
    <xf numFmtId="3" fontId="25" fillId="0" borderId="14" xfId="0" applyNumberFormat="1" applyFont="1" applyFill="1" applyBorder="1" applyAlignment="1">
      <alignment horizontal="left" vertical="center"/>
    </xf>
    <xf numFmtId="0" fontId="25" fillId="8" borderId="67" xfId="0" applyFont="1" applyFill="1" applyBorder="1" applyAlignment="1">
      <alignment horizontal="left" vertical="center"/>
    </xf>
    <xf numFmtId="0" fontId="25" fillId="0" borderId="30" xfId="0" applyFont="1" applyFill="1" applyBorder="1" applyAlignment="1">
      <alignment horizontal="center" vertical="top"/>
    </xf>
    <xf numFmtId="0" fontId="25" fillId="2" borderId="14" xfId="0" applyFont="1" applyFill="1" applyBorder="1" applyAlignment="1">
      <alignment horizontal="left" vertical="center" wrapText="1"/>
    </xf>
    <xf numFmtId="0" fontId="25" fillId="8" borderId="15" xfId="0" applyFont="1" applyFill="1" applyBorder="1" applyAlignment="1">
      <alignment horizontal="left" vertical="center"/>
    </xf>
    <xf numFmtId="0" fontId="25" fillId="8" borderId="48" xfId="0" applyFont="1" applyFill="1" applyBorder="1" applyAlignment="1">
      <alignment horizontal="left" vertical="center"/>
    </xf>
    <xf numFmtId="0" fontId="25" fillId="8" borderId="64" xfId="0" applyFont="1" applyFill="1" applyBorder="1" applyAlignment="1">
      <alignment horizontal="left" vertical="center"/>
    </xf>
    <xf numFmtId="0" fontId="25" fillId="8" borderId="66" xfId="0" applyFont="1" applyFill="1" applyBorder="1" applyAlignment="1">
      <alignment horizontal="left" vertical="center"/>
    </xf>
    <xf numFmtId="0" fontId="25" fillId="8" borderId="73" xfId="0" applyFont="1" applyFill="1" applyBorder="1" applyAlignment="1">
      <alignment horizontal="left" vertical="center"/>
    </xf>
    <xf numFmtId="0" fontId="25" fillId="8" borderId="74" xfId="0" applyFont="1" applyFill="1" applyBorder="1" applyAlignment="1">
      <alignment horizontal="left" vertical="center"/>
    </xf>
    <xf numFmtId="0" fontId="29" fillId="0" borderId="31" xfId="0" applyFont="1" applyFill="1" applyBorder="1" applyAlignment="1">
      <alignment horizontal="center" vertical="center"/>
    </xf>
    <xf numFmtId="0" fontId="25" fillId="8" borderId="26" xfId="0" applyFont="1" applyFill="1" applyBorder="1" applyAlignment="1">
      <alignment horizontal="center" vertical="center" wrapText="1"/>
    </xf>
    <xf numFmtId="0" fontId="25" fillId="8" borderId="22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top"/>
    </xf>
    <xf numFmtId="0" fontId="25" fillId="27" borderId="15" xfId="0" applyFont="1" applyFill="1" applyBorder="1" applyAlignment="1">
      <alignment horizontal="left" vertical="center"/>
    </xf>
    <xf numFmtId="0" fontId="25" fillId="27" borderId="48" xfId="0" applyFont="1" applyFill="1" applyBorder="1" applyAlignment="1">
      <alignment horizontal="left" vertical="center"/>
    </xf>
    <xf numFmtId="0" fontId="25" fillId="27" borderId="64" xfId="0" applyFont="1" applyFill="1" applyBorder="1" applyAlignment="1">
      <alignment horizontal="left" vertical="center"/>
    </xf>
    <xf numFmtId="0" fontId="25" fillId="27" borderId="66" xfId="0" applyFont="1" applyFill="1" applyBorder="1" applyAlignment="1">
      <alignment horizontal="left" vertical="center"/>
    </xf>
    <xf numFmtId="0" fontId="25" fillId="27" borderId="73" xfId="0" applyFont="1" applyFill="1" applyBorder="1" applyAlignment="1">
      <alignment horizontal="left" vertical="center"/>
    </xf>
    <xf numFmtId="0" fontId="25" fillId="27" borderId="74" xfId="0" applyFont="1" applyFill="1" applyBorder="1" applyAlignment="1">
      <alignment horizontal="left" vertical="center"/>
    </xf>
    <xf numFmtId="0" fontId="25" fillId="8" borderId="32" xfId="0" applyFont="1" applyFill="1" applyBorder="1" applyAlignment="1">
      <alignment horizontal="left" vertical="center"/>
    </xf>
    <xf numFmtId="0" fontId="25" fillId="8" borderId="58" xfId="0" applyFont="1" applyFill="1" applyBorder="1" applyAlignment="1">
      <alignment horizontal="center" vertical="center"/>
    </xf>
    <xf numFmtId="0" fontId="25" fillId="8" borderId="68" xfId="0" applyFont="1" applyFill="1" applyBorder="1" applyAlignment="1">
      <alignment horizontal="center" vertical="center"/>
    </xf>
    <xf numFmtId="0" fontId="25" fillId="0" borderId="84" xfId="0" applyFont="1" applyFill="1" applyBorder="1" applyAlignment="1">
      <alignment horizontal="left" vertical="center"/>
    </xf>
    <xf numFmtId="0" fontId="25" fillId="0" borderId="57" xfId="0" applyFont="1" applyFill="1" applyBorder="1" applyAlignment="1">
      <alignment horizontal="left" vertical="center"/>
    </xf>
    <xf numFmtId="0" fontId="25" fillId="0" borderId="72" xfId="0" applyFont="1" applyFill="1" applyBorder="1" applyAlignment="1">
      <alignment horizontal="left" vertical="center"/>
    </xf>
    <xf numFmtId="0" fontId="31" fillId="8" borderId="22" xfId="0" applyFont="1" applyFill="1" applyBorder="1" applyAlignment="1">
      <alignment horizontal="center" vertical="center" wrapText="1"/>
    </xf>
    <xf numFmtId="0" fontId="31" fillId="8" borderId="32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left" vertical="center"/>
    </xf>
    <xf numFmtId="0" fontId="25" fillId="0" borderId="27" xfId="0" applyFont="1" applyFill="1" applyBorder="1" applyAlignment="1">
      <alignment horizontal="left" vertical="center"/>
    </xf>
    <xf numFmtId="0" fontId="25" fillId="0" borderId="82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top"/>
    </xf>
    <xf numFmtId="0" fontId="27" fillId="0" borderId="48" xfId="0" applyFont="1" applyFill="1" applyBorder="1" applyAlignment="1">
      <alignment horizontal="left" vertical="top"/>
    </xf>
    <xf numFmtId="0" fontId="27" fillId="0" borderId="44" xfId="0" applyFont="1" applyFill="1" applyBorder="1" applyAlignment="1">
      <alignment horizontal="left" vertical="top"/>
    </xf>
    <xf numFmtId="0" fontId="27" fillId="0" borderId="85" xfId="0" applyFont="1" applyFill="1" applyBorder="1" applyAlignment="1">
      <alignment horizontal="left" vertical="center"/>
    </xf>
    <xf numFmtId="0" fontId="27" fillId="0" borderId="56" xfId="0" applyFont="1" applyFill="1" applyBorder="1" applyAlignment="1">
      <alignment horizontal="left" vertical="center"/>
    </xf>
    <xf numFmtId="0" fontId="27" fillId="0" borderId="63" xfId="0" applyFont="1" applyFill="1" applyBorder="1" applyAlignment="1">
      <alignment horizontal="left" vertical="center"/>
    </xf>
    <xf numFmtId="0" fontId="25" fillId="8" borderId="24" xfId="0" applyFont="1" applyFill="1" applyBorder="1" applyAlignment="1">
      <alignment horizontal="right" vertical="center"/>
    </xf>
    <xf numFmtId="0" fontId="25" fillId="8" borderId="14" xfId="0" applyFont="1" applyFill="1" applyBorder="1" applyAlignment="1">
      <alignment horizontal="right" vertical="center"/>
    </xf>
    <xf numFmtId="3" fontId="25" fillId="8" borderId="38" xfId="0" applyNumberFormat="1" applyFont="1" applyFill="1" applyBorder="1" applyAlignment="1">
      <alignment horizontal="center" vertical="center" wrapText="1"/>
    </xf>
    <xf numFmtId="3" fontId="25" fillId="8" borderId="39" xfId="0" applyNumberFormat="1" applyFont="1" applyFill="1" applyBorder="1" applyAlignment="1">
      <alignment horizontal="center" vertical="center" wrapText="1"/>
    </xf>
    <xf numFmtId="0" fontId="27" fillId="2" borderId="85" xfId="0" applyFont="1" applyFill="1" applyBorder="1" applyAlignment="1">
      <alignment horizontal="left" vertical="center"/>
    </xf>
    <xf numFmtId="0" fontId="27" fillId="2" borderId="56" xfId="0" applyFont="1" applyFill="1" applyBorder="1" applyAlignment="1">
      <alignment horizontal="left" vertical="center"/>
    </xf>
    <xf numFmtId="0" fontId="27" fillId="2" borderId="63" xfId="0" applyFont="1" applyFill="1" applyBorder="1" applyAlignment="1">
      <alignment horizontal="left" vertical="center"/>
    </xf>
    <xf numFmtId="0" fontId="25" fillId="8" borderId="34" xfId="0" applyFont="1" applyFill="1" applyBorder="1" applyAlignment="1">
      <alignment horizontal="right" vertical="center"/>
    </xf>
    <xf numFmtId="0" fontId="25" fillId="8" borderId="35" xfId="0" applyFont="1" applyFill="1" applyBorder="1" applyAlignment="1">
      <alignment horizontal="right" vertical="center"/>
    </xf>
    <xf numFmtId="0" fontId="27" fillId="0" borderId="84" xfId="0" applyFont="1" applyFill="1" applyBorder="1" applyAlignment="1">
      <alignment horizontal="left" vertical="center"/>
    </xf>
    <xf numFmtId="0" fontId="27" fillId="0" borderId="57" xfId="0" applyFont="1" applyFill="1" applyBorder="1" applyAlignment="1">
      <alignment horizontal="left" vertical="center"/>
    </xf>
    <xf numFmtId="0" fontId="27" fillId="0" borderId="72" xfId="0" applyFont="1" applyFill="1" applyBorder="1" applyAlignment="1">
      <alignment horizontal="left" vertical="center"/>
    </xf>
    <xf numFmtId="0" fontId="25" fillId="2" borderId="34" xfId="0" applyFont="1" applyFill="1" applyBorder="1" applyAlignment="1">
      <alignment horizontal="right" vertical="center"/>
    </xf>
    <xf numFmtId="0" fontId="25" fillId="2" borderId="35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25" borderId="48" xfId="0" applyFont="1" applyFill="1" applyBorder="1" applyAlignment="1">
      <alignment horizontal="left" vertical="center"/>
    </xf>
    <xf numFmtId="0" fontId="3" fillId="25" borderId="64" xfId="0" applyFont="1" applyFill="1" applyBorder="1" applyAlignment="1">
      <alignment horizontal="left" vertical="center"/>
    </xf>
    <xf numFmtId="0" fontId="25" fillId="8" borderId="24" xfId="0" applyFont="1" applyFill="1" applyBorder="1" applyAlignment="1">
      <alignment horizontal="center" vertical="center" wrapText="1"/>
    </xf>
    <xf numFmtId="0" fontId="25" fillId="8" borderId="14" xfId="0" applyFont="1" applyFill="1" applyBorder="1" applyAlignment="1">
      <alignment horizontal="center" vertical="center" wrapText="1"/>
    </xf>
    <xf numFmtId="0" fontId="25" fillId="8" borderId="34" xfId="0" applyFont="1" applyFill="1" applyBorder="1" applyAlignment="1">
      <alignment horizontal="center" vertical="center" wrapText="1"/>
    </xf>
    <xf numFmtId="0" fontId="25" fillId="8" borderId="35" xfId="0" applyFont="1" applyFill="1" applyBorder="1" applyAlignment="1">
      <alignment horizontal="center" vertical="center" wrapText="1"/>
    </xf>
    <xf numFmtId="0" fontId="31" fillId="8" borderId="12" xfId="0" applyFont="1" applyFill="1" applyBorder="1" applyAlignment="1">
      <alignment horizontal="center" vertical="center" wrapText="1"/>
    </xf>
    <xf numFmtId="0" fontId="31" fillId="8" borderId="14" xfId="0" applyFont="1" applyFill="1" applyBorder="1" applyAlignment="1">
      <alignment horizontal="center" vertical="center" wrapText="1"/>
    </xf>
    <xf numFmtId="0" fontId="31" fillId="8" borderId="35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left" vertical="center"/>
    </xf>
    <xf numFmtId="0" fontId="25" fillId="2" borderId="55" xfId="0" applyFont="1" applyFill="1" applyBorder="1" applyAlignment="1">
      <alignment horizontal="left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center" vertical="center"/>
    </xf>
    <xf numFmtId="0" fontId="25" fillId="8" borderId="58" xfId="56" applyFont="1" applyFill="1" applyBorder="1" applyAlignment="1">
      <alignment horizontal="center" vertical="center"/>
      <protection/>
    </xf>
    <xf numFmtId="0" fontId="25" fillId="8" borderId="67" xfId="56" applyFont="1" applyFill="1" applyBorder="1" applyAlignment="1">
      <alignment horizontal="center" vertical="center"/>
      <protection/>
    </xf>
    <xf numFmtId="0" fontId="25" fillId="8" borderId="79" xfId="56" applyFont="1" applyFill="1" applyBorder="1" applyAlignment="1">
      <alignment horizontal="center" vertical="center"/>
      <protection/>
    </xf>
    <xf numFmtId="0" fontId="25" fillId="0" borderId="0" xfId="56" applyFont="1" applyAlignment="1">
      <alignment horizontal="center"/>
      <protection/>
    </xf>
    <xf numFmtId="0" fontId="25" fillId="0" borderId="0" xfId="57" applyFont="1" applyAlignment="1">
      <alignment horizontal="center"/>
      <protection/>
    </xf>
    <xf numFmtId="0" fontId="25" fillId="2" borderId="38" xfId="58" applyFont="1" applyFill="1" applyBorder="1" applyAlignment="1">
      <alignment horizontal="center" vertical="center" wrapText="1"/>
      <protection/>
    </xf>
    <xf numFmtId="0" fontId="25" fillId="2" borderId="39" xfId="58" applyFont="1" applyFill="1" applyBorder="1" applyAlignment="1">
      <alignment horizontal="center" vertical="center" wrapText="1"/>
      <protection/>
    </xf>
    <xf numFmtId="0" fontId="28" fillId="8" borderId="58" xfId="58" applyFont="1" applyFill="1" applyBorder="1" applyAlignment="1">
      <alignment horizontal="center"/>
      <protection/>
    </xf>
    <xf numFmtId="0" fontId="28" fillId="8" borderId="67" xfId="58" applyFont="1" applyFill="1" applyBorder="1" applyAlignment="1">
      <alignment horizontal="center"/>
      <protection/>
    </xf>
    <xf numFmtId="0" fontId="28" fillId="8" borderId="79" xfId="58" applyFont="1" applyFill="1" applyBorder="1" applyAlignment="1">
      <alignment horizontal="center"/>
      <protection/>
    </xf>
    <xf numFmtId="0" fontId="25" fillId="2" borderId="59" xfId="58" applyFont="1" applyFill="1" applyBorder="1" applyAlignment="1">
      <alignment horizontal="center"/>
      <protection/>
    </xf>
    <xf numFmtId="0" fontId="25" fillId="2" borderId="55" xfId="58" applyFont="1" applyFill="1" applyBorder="1" applyAlignment="1">
      <alignment horizontal="center"/>
      <protection/>
    </xf>
    <xf numFmtId="0" fontId="25" fillId="2" borderId="43" xfId="58" applyFont="1" applyFill="1" applyBorder="1" applyAlignment="1">
      <alignment horizontal="center"/>
      <protection/>
    </xf>
    <xf numFmtId="3" fontId="25" fillId="2" borderId="10" xfId="58" applyNumberFormat="1" applyFont="1" applyFill="1" applyBorder="1" applyAlignment="1">
      <alignment horizontal="center"/>
      <protection/>
    </xf>
    <xf numFmtId="3" fontId="25" fillId="2" borderId="11" xfId="58" applyNumberFormat="1" applyFont="1" applyFill="1" applyBorder="1" applyAlignment="1">
      <alignment horizontal="center"/>
      <protection/>
    </xf>
    <xf numFmtId="3" fontId="25" fillId="2" borderId="12" xfId="58" applyNumberFormat="1" applyFont="1" applyFill="1" applyBorder="1" applyAlignment="1">
      <alignment horizontal="center"/>
      <protection/>
    </xf>
    <xf numFmtId="0" fontId="25" fillId="2" borderId="43" xfId="58" applyFont="1" applyFill="1" applyBorder="1" applyAlignment="1">
      <alignment horizontal="center" vertical="center" wrapText="1"/>
      <protection/>
    </xf>
    <xf numFmtId="0" fontId="25" fillId="2" borderId="63" xfId="58" applyFont="1" applyFill="1" applyBorder="1" applyAlignment="1">
      <alignment horizontal="center" vertical="center" wrapText="1"/>
      <protection/>
    </xf>
    <xf numFmtId="0" fontId="25" fillId="2" borderId="38" xfId="58" applyFont="1" applyFill="1" applyBorder="1" applyAlignment="1">
      <alignment horizontal="center" vertical="center"/>
      <protection/>
    </xf>
    <xf numFmtId="0" fontId="25" fillId="2" borderId="86" xfId="58" applyFont="1" applyFill="1" applyBorder="1" applyAlignment="1">
      <alignment horizontal="center" vertical="center"/>
      <protection/>
    </xf>
    <xf numFmtId="0" fontId="25" fillId="2" borderId="59" xfId="58" applyFont="1" applyFill="1" applyBorder="1" applyAlignment="1">
      <alignment horizontal="center" vertical="center"/>
      <protection/>
    </xf>
    <xf numFmtId="0" fontId="25" fillId="2" borderId="85" xfId="58" applyFont="1" applyFill="1" applyBorder="1" applyAlignment="1">
      <alignment horizontal="center" vertical="center"/>
      <protection/>
    </xf>
    <xf numFmtId="3" fontId="25" fillId="2" borderId="13" xfId="58" applyNumberFormat="1" applyFont="1" applyFill="1" applyBorder="1" applyAlignment="1">
      <alignment horizontal="center"/>
      <protection/>
    </xf>
    <xf numFmtId="0" fontId="25" fillId="2" borderId="69" xfId="58" applyFont="1" applyFill="1" applyBorder="1" applyAlignment="1">
      <alignment horizontal="center" vertical="center"/>
      <protection/>
    </xf>
    <xf numFmtId="0" fontId="25" fillId="2" borderId="40" xfId="58" applyFont="1" applyFill="1" applyBorder="1" applyAlignment="1">
      <alignment horizontal="center" vertical="center" wrapText="1"/>
      <protection/>
    </xf>
    <xf numFmtId="0" fontId="25" fillId="2" borderId="62" xfId="58" applyFont="1" applyFill="1" applyBorder="1" applyAlignment="1">
      <alignment horizontal="center" vertical="center" wrapText="1"/>
      <protection/>
    </xf>
    <xf numFmtId="0" fontId="25" fillId="2" borderId="86" xfId="58" applyFont="1" applyFill="1" applyBorder="1" applyAlignment="1">
      <alignment horizontal="center" vertical="center" wrapText="1"/>
      <protection/>
    </xf>
    <xf numFmtId="0" fontId="25" fillId="2" borderId="41" xfId="58" applyFont="1" applyFill="1" applyBorder="1" applyAlignment="1">
      <alignment horizontal="center" vertical="center" wrapText="1"/>
      <protection/>
    </xf>
    <xf numFmtId="0" fontId="29" fillId="8" borderId="58" xfId="58" applyFont="1" applyFill="1" applyBorder="1" applyAlignment="1">
      <alignment horizontal="center"/>
      <protection/>
    </xf>
    <xf numFmtId="0" fontId="29" fillId="8" borderId="67" xfId="58" applyFont="1" applyFill="1" applyBorder="1" applyAlignment="1">
      <alignment horizontal="center"/>
      <protection/>
    </xf>
    <xf numFmtId="0" fontId="29" fillId="8" borderId="79" xfId="58" applyFont="1" applyFill="1" applyBorder="1" applyAlignment="1">
      <alignment horizontal="center"/>
      <protection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 vertical="top" wrapText="1"/>
    </xf>
    <xf numFmtId="43" fontId="25" fillId="8" borderId="29" xfId="0" applyNumberFormat="1" applyFont="1" applyFill="1" applyBorder="1" applyAlignment="1">
      <alignment horizontal="center" vertical="center" wrapText="1"/>
    </xf>
    <xf numFmtId="43" fontId="25" fillId="8" borderId="33" xfId="0" applyNumberFormat="1" applyFont="1" applyFill="1" applyBorder="1" applyAlignment="1">
      <alignment horizontal="center" vertical="center" wrapText="1"/>
    </xf>
    <xf numFmtId="49" fontId="25" fillId="8" borderId="26" xfId="0" applyNumberFormat="1" applyFont="1" applyFill="1" applyBorder="1" applyAlignment="1">
      <alignment horizontal="center" vertical="center" wrapText="1"/>
    </xf>
    <xf numFmtId="49" fontId="25" fillId="8" borderId="30" xfId="0" applyNumberFormat="1" applyFont="1" applyFill="1" applyBorder="1" applyAlignment="1">
      <alignment horizontal="center" vertical="center" wrapText="1"/>
    </xf>
    <xf numFmtId="0" fontId="25" fillId="8" borderId="28" xfId="0" applyFont="1" applyFill="1" applyBorder="1" applyAlignment="1">
      <alignment horizontal="center" vertical="center" wrapText="1"/>
    </xf>
    <xf numFmtId="0" fontId="25" fillId="8" borderId="65" xfId="0" applyFont="1" applyFill="1" applyBorder="1" applyAlignment="1">
      <alignment horizontal="center" vertical="center" wrapText="1"/>
    </xf>
    <xf numFmtId="0" fontId="38" fillId="22" borderId="58" xfId="0" applyFont="1" applyFill="1" applyBorder="1" applyAlignment="1">
      <alignment horizontal="center" vertical="center"/>
    </xf>
    <xf numFmtId="0" fontId="38" fillId="22" borderId="67" xfId="0" applyFont="1" applyFill="1" applyBorder="1" applyAlignment="1">
      <alignment horizontal="center" vertical="center"/>
    </xf>
    <xf numFmtId="0" fontId="38" fillId="22" borderId="79" xfId="0" applyFont="1" applyFill="1" applyBorder="1" applyAlignment="1">
      <alignment horizontal="center" vertical="center"/>
    </xf>
    <xf numFmtId="0" fontId="29" fillId="22" borderId="67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9" fillId="29" borderId="55" xfId="0" applyFont="1" applyFill="1" applyBorder="1" applyAlignment="1">
      <alignment horizontal="center" vertical="center" wrapText="1"/>
    </xf>
    <xf numFmtId="0" fontId="0" fillId="29" borderId="55" xfId="0" applyFill="1" applyBorder="1" applyAlignment="1">
      <alignment vertical="center"/>
    </xf>
    <xf numFmtId="0" fontId="0" fillId="29" borderId="43" xfId="0" applyFill="1" applyBorder="1" applyAlignment="1">
      <alignment vertic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4" xfId="59"/>
    <cellStyle name="Normál 5" xfId="60"/>
    <cellStyle name="Normál_Munka2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zsi\Downloads\indokl&#225;si%20lapok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zsi\Downloads\indokl&#225;si%20lapok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zsi\Downloads\indokl&#225;si%20lapok%20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zsi\Downloads\el&#337;zetes%20indokl&#225;si%20lapok%2020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K&#214;LTS&#201;GVET&#201;SEK\2017\Elfogadott%20k&#246;lts&#233;gvet&#233;s%202017\indokl&#225;si%20lapok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"/>
      <sheetName val="hivatal"/>
      <sheetName val="művelődési ház"/>
      <sheetName val="ezüstkor"/>
      <sheetName val="iskola"/>
      <sheetName val="óvoda"/>
      <sheetName val="NNÖ"/>
      <sheetName val="lustige"/>
    </sheetNames>
    <sheetDataSet>
      <sheetData sheetId="3">
        <row r="210">
          <cell r="M21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"/>
      <sheetName val="hivatal"/>
      <sheetName val="művelődési ház"/>
      <sheetName val="ezüstkor"/>
      <sheetName val="iskola"/>
      <sheetName val="óvoda"/>
      <sheetName val="NNÖ"/>
      <sheetName val="lustige"/>
    </sheetNames>
    <sheetDataSet>
      <sheetData sheetId="2">
        <row r="391">
          <cell r="K391">
            <v>0</v>
          </cell>
        </row>
        <row r="578">
          <cell r="K578">
            <v>0</v>
          </cell>
        </row>
      </sheetData>
      <sheetData sheetId="3">
        <row r="403">
          <cell r="K403">
            <v>0</v>
          </cell>
        </row>
        <row r="512">
          <cell r="K512">
            <v>0</v>
          </cell>
        </row>
        <row r="566">
          <cell r="K566">
            <v>0</v>
          </cell>
        </row>
        <row r="575">
          <cell r="K575">
            <v>0</v>
          </cell>
        </row>
        <row r="580">
          <cell r="K580">
            <v>0</v>
          </cell>
        </row>
      </sheetData>
      <sheetData sheetId="5">
        <row r="460">
          <cell r="K46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"/>
      <sheetName val="hivatal"/>
      <sheetName val="művelődési ház"/>
      <sheetName val="ezüstkor"/>
      <sheetName val="iskola"/>
      <sheetName val="óvoda"/>
      <sheetName val="NNÖ"/>
      <sheetName val="lustige"/>
    </sheetNames>
    <sheetDataSet>
      <sheetData sheetId="1">
        <row r="302">
          <cell r="K302">
            <v>0</v>
          </cell>
        </row>
      </sheetData>
      <sheetData sheetId="2">
        <row r="363">
          <cell r="K363">
            <v>0</v>
          </cell>
        </row>
        <row r="374">
          <cell r="Q374">
            <v>0</v>
          </cell>
        </row>
        <row r="383">
          <cell r="K383">
            <v>0</v>
          </cell>
        </row>
      </sheetData>
      <sheetData sheetId="3">
        <row r="363">
          <cell r="K363">
            <v>0</v>
          </cell>
        </row>
      </sheetData>
      <sheetData sheetId="5">
        <row r="425">
          <cell r="Q42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"/>
      <sheetName val="hivatal"/>
      <sheetName val="művelődési ház"/>
      <sheetName val="ezüstkor"/>
      <sheetName val="iskola"/>
      <sheetName val="óvoda"/>
      <sheetName val="NNÖ"/>
      <sheetName val="lustig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"/>
      <sheetName val="hivatal"/>
      <sheetName val="hivatal (2)"/>
      <sheetName val="művelődési ház"/>
      <sheetName val="ezüstkor"/>
      <sheetName val="iskola"/>
      <sheetName val="óvoda"/>
      <sheetName val="NNÖ"/>
      <sheetName val="lustige"/>
      <sheetName val="ezüstkor (2)"/>
    </sheetNames>
    <sheetDataSet>
      <sheetData sheetId="0">
        <row r="713">
          <cell r="I713">
            <v>0</v>
          </cell>
        </row>
        <row r="800">
          <cell r="I800">
            <v>265500</v>
          </cell>
        </row>
      </sheetData>
      <sheetData sheetId="3">
        <row r="417">
          <cell r="I417">
            <v>0</v>
          </cell>
        </row>
        <row r="618">
          <cell r="I618">
            <v>0</v>
          </cell>
        </row>
      </sheetData>
      <sheetData sheetId="4">
        <row r="408">
          <cell r="I408">
            <v>0</v>
          </cell>
        </row>
      </sheetData>
      <sheetData sheetId="6">
        <row r="491">
          <cell r="I491">
            <v>0</v>
          </cell>
        </row>
        <row r="534">
          <cell r="I5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2"/>
  <sheetViews>
    <sheetView tabSelected="1" zoomScale="90" zoomScaleNormal="90" workbookViewId="0" topLeftCell="A1">
      <selection activeCell="D22" activeCellId="3" sqref="D17 D18 D19 D22"/>
    </sheetView>
  </sheetViews>
  <sheetFormatPr defaultColWidth="9.00390625" defaultRowHeight="12.75"/>
  <cols>
    <col min="1" max="1" width="8.125" style="112" bestFit="1" customWidth="1"/>
    <col min="2" max="2" width="38.00390625" style="112" customWidth="1"/>
    <col min="3" max="3" width="14.875" style="112" customWidth="1"/>
    <col min="4" max="4" width="16.875" style="112" customWidth="1"/>
    <col min="5" max="5" width="16.25390625" style="112" customWidth="1"/>
    <col min="6" max="6" width="14.875" style="112" customWidth="1"/>
    <col min="7" max="7" width="15.375" style="112" customWidth="1"/>
    <col min="8" max="8" width="16.125" style="112" customWidth="1"/>
    <col min="9" max="9" width="17.875" style="112" customWidth="1"/>
    <col min="10" max="10" width="10.125" style="112" bestFit="1" customWidth="1"/>
    <col min="11" max="11" width="13.625" style="112" bestFit="1" customWidth="1"/>
    <col min="12" max="12" width="9.875" style="112" bestFit="1" customWidth="1"/>
    <col min="13" max="13" width="10.375" style="112" bestFit="1" customWidth="1"/>
    <col min="14" max="16384" width="9.125" style="112" customWidth="1"/>
  </cols>
  <sheetData>
    <row r="1" spans="1:11" ht="25.5" customHeight="1" thickBot="1">
      <c r="A1" s="897" t="s">
        <v>192</v>
      </c>
      <c r="B1" s="898"/>
      <c r="C1" s="898"/>
      <c r="D1" s="898"/>
      <c r="E1" s="898"/>
      <c r="F1" s="898"/>
      <c r="G1" s="898"/>
      <c r="H1" s="898"/>
      <c r="I1" s="899"/>
      <c r="K1" s="360"/>
    </row>
    <row r="2" spans="1:11" ht="12.75">
      <c r="A2" s="81"/>
      <c r="B2" s="82"/>
      <c r="C2" s="82"/>
      <c r="D2" s="86"/>
      <c r="E2" s="900" t="s">
        <v>548</v>
      </c>
      <c r="F2" s="901"/>
      <c r="G2" s="901"/>
      <c r="H2" s="901"/>
      <c r="I2" s="902"/>
      <c r="K2" s="1"/>
    </row>
    <row r="3" spans="1:11" ht="12.75">
      <c r="A3" s="83"/>
      <c r="B3" s="84"/>
      <c r="C3" s="87" t="s">
        <v>633</v>
      </c>
      <c r="D3" s="87" t="s">
        <v>653</v>
      </c>
      <c r="E3" s="88" t="s">
        <v>170</v>
      </c>
      <c r="F3" s="89" t="s">
        <v>193</v>
      </c>
      <c r="G3" s="90" t="s">
        <v>194</v>
      </c>
      <c r="H3" s="91" t="s">
        <v>195</v>
      </c>
      <c r="I3" s="85" t="s">
        <v>175</v>
      </c>
      <c r="K3" s="1"/>
    </row>
    <row r="4" spans="1:9" s="361" customFormat="1" ht="30" customHeight="1" thickBot="1">
      <c r="A4" s="187"/>
      <c r="B4" s="188" t="s">
        <v>53</v>
      </c>
      <c r="C4" s="188" t="s">
        <v>549</v>
      </c>
      <c r="D4" s="189" t="s">
        <v>550</v>
      </c>
      <c r="E4" s="190" t="s">
        <v>84</v>
      </c>
      <c r="F4" s="191" t="s">
        <v>514</v>
      </c>
      <c r="G4" s="188" t="s">
        <v>268</v>
      </c>
      <c r="H4" s="192" t="s">
        <v>267</v>
      </c>
      <c r="I4" s="171" t="s">
        <v>510</v>
      </c>
    </row>
    <row r="5" spans="1:13" ht="12.75">
      <c r="A5" s="51">
        <v>1</v>
      </c>
      <c r="B5" s="52" t="s">
        <v>196</v>
      </c>
      <c r="C5" s="53">
        <f>SUM(C18:C19,C14,C20:C22,C7:C13)</f>
        <v>2585809276</v>
      </c>
      <c r="D5" s="54">
        <f>SUM(D18:D19,D14,D20:D22,D7:D13)</f>
        <v>2431926077</v>
      </c>
      <c r="E5" s="185">
        <f>SUM(E7:E14,E20:E22,E18:E19)</f>
        <v>1596392739</v>
      </c>
      <c r="F5" s="53">
        <f>SUM(F7:F19,F14,F20:F22)</f>
        <v>272156775</v>
      </c>
      <c r="G5" s="53">
        <f>SUM(G7:G19,G14,G20:G22)</f>
        <v>108260520</v>
      </c>
      <c r="H5" s="53">
        <f>SUM(H7:H19,H14,H20:H22)</f>
        <v>103564042</v>
      </c>
      <c r="I5" s="55">
        <f>SUM(I7:I19,I14,I20:I22)</f>
        <v>351552001</v>
      </c>
      <c r="K5" s="113"/>
      <c r="M5" s="113"/>
    </row>
    <row r="6" spans="1:13" ht="39" customHeight="1" thickBot="1">
      <c r="A6" s="56"/>
      <c r="B6" s="57" t="s">
        <v>266</v>
      </c>
      <c r="C6" s="172">
        <f>SUM(C7:C12,C18:C20,C13:C14,)</f>
        <v>1853581900</v>
      </c>
      <c r="D6" s="172">
        <f>SUM(D7:D12,D18:D20,D13:D14,)</f>
        <v>1619858470</v>
      </c>
      <c r="E6" s="177">
        <f>SUM(E7:E10,E11:E14,E18:E20)</f>
        <v>784325132</v>
      </c>
      <c r="F6" s="58">
        <f>SUM(F7:F10,F11:F18,F14:F14,F20)</f>
        <v>272156775</v>
      </c>
      <c r="G6" s="58">
        <f>SUM(G7:G10,G11:G18,G14:G14,G20)</f>
        <v>108260520</v>
      </c>
      <c r="H6" s="58">
        <f>SUM(H7:H10,H11:H18,H14:H14,H20)</f>
        <v>103564042</v>
      </c>
      <c r="I6" s="59">
        <f>SUM(I7:I10,I11:I19,I14:I14,I20)</f>
        <v>351552001</v>
      </c>
      <c r="J6" s="124" t="s">
        <v>349</v>
      </c>
      <c r="K6" s="2">
        <f>D23-D5</f>
        <v>0</v>
      </c>
      <c r="L6" s="3"/>
      <c r="M6" s="113"/>
    </row>
    <row r="7" spans="1:13" ht="12.75">
      <c r="A7" s="103" t="s">
        <v>291</v>
      </c>
      <c r="B7" s="104" t="s">
        <v>140</v>
      </c>
      <c r="C7" s="5">
        <f>SUM('5.Önk.kiadásai'!E12)</f>
        <v>542894261</v>
      </c>
      <c r="D7" s="26">
        <f aca="true" t="shared" si="0" ref="D7:D13">SUM(E7:I7)</f>
        <v>605535482</v>
      </c>
      <c r="E7" s="178">
        <f>SUM('6.intézm.kiadások'!F11)</f>
        <v>46751151</v>
      </c>
      <c r="F7" s="6">
        <f>SUM('6.intézm.kiadások'!F56)</f>
        <v>187550118</v>
      </c>
      <c r="G7" s="22">
        <f>SUM('6.intézm.kiadások'!F101)</f>
        <v>52123787</v>
      </c>
      <c r="H7" s="22">
        <f>SUM('6.intézm.kiadások'!F146)</f>
        <v>77611185</v>
      </c>
      <c r="I7" s="7">
        <f>SUM('6.intézm.kiadások'!F192)</f>
        <v>241499241</v>
      </c>
      <c r="M7" s="113"/>
    </row>
    <row r="8" spans="1:13" ht="12.75">
      <c r="A8" s="105" t="s">
        <v>292</v>
      </c>
      <c r="B8" s="106" t="s">
        <v>264</v>
      </c>
      <c r="C8" s="8">
        <f>SUM('5.Önk.kiadásai'!E13)</f>
        <v>103543288</v>
      </c>
      <c r="D8" s="27">
        <f t="shared" si="0"/>
        <v>121870131</v>
      </c>
      <c r="E8" s="179">
        <f>SUM('6.intézm.kiadások'!F12)</f>
        <v>9041060</v>
      </c>
      <c r="F8" s="9">
        <f>SUM('6.intézm.kiadások'!F57)</f>
        <v>38893166</v>
      </c>
      <c r="G8" s="8">
        <f>SUM('6.intézm.kiadások'!F102)</f>
        <v>10050175</v>
      </c>
      <c r="H8" s="8">
        <f>SUM('6.intézm.kiadások'!F147)</f>
        <v>14684643</v>
      </c>
      <c r="I8" s="10">
        <f>SUM('6.intézm.kiadások'!F193)</f>
        <v>49201087</v>
      </c>
      <c r="M8" s="113"/>
    </row>
    <row r="9" spans="1:13" ht="12.75">
      <c r="A9" s="107" t="s">
        <v>293</v>
      </c>
      <c r="B9" s="106" t="s">
        <v>61</v>
      </c>
      <c r="C9" s="8">
        <f>SUM('5.Önk.kiadásai'!E14)</f>
        <v>363239052</v>
      </c>
      <c r="D9" s="27">
        <f t="shared" si="0"/>
        <v>376403399</v>
      </c>
      <c r="E9" s="179">
        <f>SUM('6.intézm.kiadások'!F13)</f>
        <v>217840658</v>
      </c>
      <c r="F9" s="9">
        <f>SUM('6.intézm.kiadások'!F58)</f>
        <v>41190305</v>
      </c>
      <c r="G9" s="8">
        <f>SUM('6.intézm.kiadások'!F103)</f>
        <v>46086558</v>
      </c>
      <c r="H9" s="8">
        <f>SUM('6.intézm.kiadások'!F148)</f>
        <v>10934204</v>
      </c>
      <c r="I9" s="10">
        <f>SUM('6.intézm.kiadások'!F194)</f>
        <v>60351674</v>
      </c>
      <c r="M9" s="113"/>
    </row>
    <row r="10" spans="1:13" ht="12.75">
      <c r="A10" s="107" t="s">
        <v>296</v>
      </c>
      <c r="B10" s="108" t="s">
        <v>161</v>
      </c>
      <c r="C10" s="11">
        <f>SUM('5.Önk.kiadásai'!E15)</f>
        <v>23868000</v>
      </c>
      <c r="D10" s="27">
        <f t="shared" si="0"/>
        <v>22444000</v>
      </c>
      <c r="E10" s="179">
        <f>SUM('6.intézm.kiadások'!F14)</f>
        <v>22444000</v>
      </c>
      <c r="F10" s="9">
        <f>SUM('6.intézm.kiadások'!F59)</f>
        <v>0</v>
      </c>
      <c r="G10" s="8">
        <f>SUM('6.intézm.kiadások'!F104)</f>
        <v>0</v>
      </c>
      <c r="H10" s="8">
        <f>SUM('6.intézm.kiadások'!F149)</f>
        <v>0</v>
      </c>
      <c r="I10" s="10">
        <f>SUM('6.intézm.kiadások'!F195)</f>
        <v>0</v>
      </c>
      <c r="M10" s="113"/>
    </row>
    <row r="11" spans="1:13" ht="12.75">
      <c r="A11" s="107" t="s">
        <v>297</v>
      </c>
      <c r="B11" s="114" t="s">
        <v>298</v>
      </c>
      <c r="C11" s="18">
        <f>SUM('5.Önk.kiadásai'!E16)</f>
        <v>0</v>
      </c>
      <c r="D11" s="27">
        <f t="shared" si="0"/>
        <v>0</v>
      </c>
      <c r="E11" s="179">
        <f>SUM('6.intézm.kiadások'!F15)</f>
        <v>0</v>
      </c>
      <c r="F11" s="9">
        <f>SUM('6.intézm.kiadások'!F60)</f>
        <v>0</v>
      </c>
      <c r="G11" s="8">
        <f>SUM('6.intézm.kiadások'!F105)</f>
        <v>0</v>
      </c>
      <c r="H11" s="8">
        <f>SUM('6.intézm.kiadások'!F150)</f>
        <v>0</v>
      </c>
      <c r="I11" s="10">
        <f>SUM('6.intézm.kiadások'!F196)</f>
        <v>0</v>
      </c>
      <c r="M11" s="113"/>
    </row>
    <row r="12" spans="1:13" ht="12.75">
      <c r="A12" s="115" t="s">
        <v>305</v>
      </c>
      <c r="B12" s="114" t="s">
        <v>704</v>
      </c>
      <c r="C12" s="18">
        <f>SUM('5.Önk.kiadásai'!E17)</f>
        <v>29496605</v>
      </c>
      <c r="D12" s="27">
        <f t="shared" si="0"/>
        <v>31827378</v>
      </c>
      <c r="E12" s="179">
        <f>SUM('6.intézm.kiadások'!F16)</f>
        <v>31827378</v>
      </c>
      <c r="F12" s="9">
        <f>SUM('6.intézm.kiadások'!F61)</f>
        <v>0</v>
      </c>
      <c r="G12" s="8">
        <f>SUM('6.intézm.kiadások'!F106)</f>
        <v>0</v>
      </c>
      <c r="H12" s="8">
        <f>SUM('6.intézm.kiadások'!F151)</f>
        <v>0</v>
      </c>
      <c r="I12" s="10">
        <f>SUM('6.intézm.kiadások'!F197)</f>
        <v>0</v>
      </c>
      <c r="M12" s="113"/>
    </row>
    <row r="13" spans="1:13" ht="12.75">
      <c r="A13" s="115" t="s">
        <v>299</v>
      </c>
      <c r="B13" s="114" t="s">
        <v>304</v>
      </c>
      <c r="C13" s="18">
        <f>SUM('5.Önk.kiadásai'!E18)</f>
        <v>170112520</v>
      </c>
      <c r="D13" s="27">
        <f t="shared" si="0"/>
        <v>181812520</v>
      </c>
      <c r="E13" s="179">
        <f>SUM('6.intézm.kiadások'!F17)</f>
        <v>181812520</v>
      </c>
      <c r="F13" s="9">
        <f>SUM('6.intézm.kiadások'!F62)</f>
        <v>0</v>
      </c>
      <c r="G13" s="8">
        <f>SUM('6.intézm.kiadások'!F107)</f>
        <v>0</v>
      </c>
      <c r="H13" s="8">
        <f>SUM('6.intézm.kiadások'!F152)</f>
        <v>0</v>
      </c>
      <c r="I13" s="10">
        <f>SUM('6.intézm.kiadások'!F198)</f>
        <v>0</v>
      </c>
      <c r="M13" s="113"/>
    </row>
    <row r="14" spans="1:13" ht="12.75">
      <c r="A14" s="109" t="s">
        <v>469</v>
      </c>
      <c r="B14" s="106" t="s">
        <v>338</v>
      </c>
      <c r="C14" s="8">
        <f aca="true" t="shared" si="1" ref="C14:I14">SUM(C15:C17)</f>
        <v>172818529</v>
      </c>
      <c r="D14" s="173">
        <f t="shared" si="1"/>
        <v>108454085</v>
      </c>
      <c r="E14" s="180">
        <f t="shared" si="1"/>
        <v>108454085</v>
      </c>
      <c r="F14" s="8">
        <f t="shared" si="1"/>
        <v>0</v>
      </c>
      <c r="G14" s="8">
        <f t="shared" si="1"/>
        <v>0</v>
      </c>
      <c r="H14" s="8">
        <f t="shared" si="1"/>
        <v>0</v>
      </c>
      <c r="I14" s="10">
        <f t="shared" si="1"/>
        <v>0</v>
      </c>
      <c r="M14" s="113"/>
    </row>
    <row r="15" spans="1:13" ht="12.75">
      <c r="A15" s="109" t="s">
        <v>469</v>
      </c>
      <c r="B15" s="106" t="s">
        <v>339</v>
      </c>
      <c r="C15" s="8">
        <f>SUM('5.Önk.kiadásai'!E31)</f>
        <v>0</v>
      </c>
      <c r="D15" s="27">
        <f aca="true" t="shared" si="2" ref="D15:D22">SUM(E15:I15)</f>
        <v>0</v>
      </c>
      <c r="E15" s="181">
        <f>SUM('6.intézm.kiadások'!F30)</f>
        <v>0</v>
      </c>
      <c r="F15" s="9">
        <f>SUM('6.intézm.kiadások'!F75)</f>
        <v>0</v>
      </c>
      <c r="G15" s="8">
        <f>SUM('6.intézm.kiadások'!F120)</f>
        <v>0</v>
      </c>
      <c r="H15" s="8">
        <f>SUM('6.intézm.kiadások'!F165)</f>
        <v>0</v>
      </c>
      <c r="I15" s="10">
        <f>SUM('6.intézm.kiadások'!F211)</f>
        <v>0</v>
      </c>
      <c r="M15" s="113"/>
    </row>
    <row r="16" spans="1:13" ht="12.75">
      <c r="A16" s="109" t="s">
        <v>469</v>
      </c>
      <c r="B16" s="106" t="s">
        <v>340</v>
      </c>
      <c r="C16" s="9">
        <f>SUM('5.Önk.kiadásai'!E33)</f>
        <v>6500000</v>
      </c>
      <c r="D16" s="186">
        <f t="shared" si="2"/>
        <v>6500000</v>
      </c>
      <c r="E16" s="182">
        <f>SUM('6.intézm.kiadások'!F32)</f>
        <v>6500000</v>
      </c>
      <c r="F16" s="25">
        <f>SUM('6.intézm.kiadások'!F77)</f>
        <v>0</v>
      </c>
      <c r="G16" s="25">
        <f>SUM('6.intézm.kiadások'!F122)</f>
        <v>0</v>
      </c>
      <c r="H16" s="25">
        <f>SUM('6.intézm.kiadások'!F167)</f>
        <v>0</v>
      </c>
      <c r="I16" s="12">
        <f>SUM('6.intézm.kiadások'!F213)</f>
        <v>0</v>
      </c>
      <c r="M16" s="113"/>
    </row>
    <row r="17" spans="1:13" ht="12.75">
      <c r="A17" s="109" t="s">
        <v>469</v>
      </c>
      <c r="B17" s="108" t="s">
        <v>341</v>
      </c>
      <c r="C17" s="8">
        <f>SUM('5.Önk.kiadásai'!E34)</f>
        <v>166318529</v>
      </c>
      <c r="D17" s="27">
        <f t="shared" si="2"/>
        <v>101954085</v>
      </c>
      <c r="E17" s="182">
        <f>SUM('6.intézm.kiadások'!F33)</f>
        <v>101954085</v>
      </c>
      <c r="F17" s="25">
        <f>SUM('6.intézm.kiadások'!F78)</f>
        <v>0</v>
      </c>
      <c r="G17" s="25">
        <f>SUM('6.intézm.kiadások'!F123)</f>
        <v>0</v>
      </c>
      <c r="H17" s="25">
        <f>SUM('6.intézm.kiadások'!F168)</f>
        <v>0</v>
      </c>
      <c r="I17" s="12">
        <f>SUM('6.intézm.kiadások'!F214)</f>
        <v>0</v>
      </c>
      <c r="M17" s="113"/>
    </row>
    <row r="18" spans="1:13" ht="12.75">
      <c r="A18" s="115" t="s">
        <v>309</v>
      </c>
      <c r="B18" s="114" t="s">
        <v>342</v>
      </c>
      <c r="C18" s="18">
        <f>SUM('5.Önk.kiadásai'!E20)</f>
        <v>145001429</v>
      </c>
      <c r="D18" s="27">
        <f>SUM(E18:I18)</f>
        <v>13061799</v>
      </c>
      <c r="E18" s="183">
        <f>SUM('6.intézm.kiadások'!F19)</f>
        <v>7704604</v>
      </c>
      <c r="F18" s="9">
        <f>SUM('6.intézm.kiadások'!F64)</f>
        <v>4523186</v>
      </c>
      <c r="G18" s="8">
        <f>SUM('6.intézm.kiadások'!F109)</f>
        <v>0</v>
      </c>
      <c r="H18" s="8">
        <f>SUM('6.intézm.kiadások'!F154)</f>
        <v>334010</v>
      </c>
      <c r="I18" s="10">
        <f>SUM('6.intézm.kiadások'!F200)</f>
        <v>499999</v>
      </c>
      <c r="M18" s="113"/>
    </row>
    <row r="19" spans="1:13" ht="12.75">
      <c r="A19" s="115" t="s">
        <v>310</v>
      </c>
      <c r="B19" s="114" t="s">
        <v>308</v>
      </c>
      <c r="C19" s="18">
        <f>SUM('5.Önk.kiadásai'!E21)</f>
        <v>290480453</v>
      </c>
      <c r="D19" s="27">
        <f>SUM(E19:I19)</f>
        <v>147048569</v>
      </c>
      <c r="E19" s="183">
        <f>SUM('6.intézm.kiadások'!F20)</f>
        <v>147048569</v>
      </c>
      <c r="F19" s="9">
        <f>SUM('6.intézm.kiadások'!F65)</f>
        <v>0</v>
      </c>
      <c r="G19" s="8">
        <f>SUM('6.intézm.kiadások'!F110)</f>
        <v>0</v>
      </c>
      <c r="H19" s="8">
        <f>SUM('6.intézm.kiadások'!F155)</f>
        <v>0</v>
      </c>
      <c r="I19" s="10">
        <f>SUM('6.intézm.kiadások'!F201)</f>
        <v>0</v>
      </c>
      <c r="K19" s="113"/>
      <c r="M19" s="113"/>
    </row>
    <row r="20" spans="1:13" ht="12.75">
      <c r="A20" s="109" t="s">
        <v>478</v>
      </c>
      <c r="B20" s="204" t="s">
        <v>477</v>
      </c>
      <c r="C20" s="13">
        <f>SUM('5.Önk.kiadásai'!E40)</f>
        <v>12127763</v>
      </c>
      <c r="D20" s="27">
        <f t="shared" si="2"/>
        <v>11401107</v>
      </c>
      <c r="E20" s="184">
        <f>SUM('6.intézm.kiadások'!F39)</f>
        <v>11401107</v>
      </c>
      <c r="F20" s="14">
        <f>SUM('6.intézm.kiadások'!F84)</f>
        <v>0</v>
      </c>
      <c r="G20" s="15">
        <f>SUM('6.intézm.kiadások'!F129)</f>
        <v>0</v>
      </c>
      <c r="H20" s="15">
        <f>SUM('6.intézm.kiadások'!F174)</f>
        <v>0</v>
      </c>
      <c r="I20" s="16">
        <f>SUM('6.intézm.kiadások'!F220)</f>
        <v>0</v>
      </c>
      <c r="M20" s="113"/>
    </row>
    <row r="21" spans="1:13" ht="12.75">
      <c r="A21" s="109" t="s">
        <v>495</v>
      </c>
      <c r="B21" s="111" t="s">
        <v>302</v>
      </c>
      <c r="C21" s="13">
        <f>SUM('5.Önk.kiadásai'!E41)</f>
        <v>727612378</v>
      </c>
      <c r="D21" s="27">
        <f t="shared" si="2"/>
        <v>806710412</v>
      </c>
      <c r="E21" s="184">
        <f>SUM('6.intézm.kiadások'!F40)</f>
        <v>806710412</v>
      </c>
      <c r="F21" s="14">
        <f>SUM('6.intézm.kiadások'!F85)</f>
        <v>0</v>
      </c>
      <c r="G21" s="15">
        <f>SUM('6.intézm.kiadások'!F130)</f>
        <v>0</v>
      </c>
      <c r="H21" s="15">
        <f>SUM('6.intézm.kiadások'!F175)</f>
        <v>0</v>
      </c>
      <c r="I21" s="16">
        <f>SUM('6.intézm.kiadások'!F221)</f>
        <v>0</v>
      </c>
      <c r="K21" s="113"/>
      <c r="M21" s="113"/>
    </row>
    <row r="22" spans="1:13" ht="13.5" thickBot="1">
      <c r="A22" s="109" t="s">
        <v>496</v>
      </c>
      <c r="B22" s="111" t="s">
        <v>303</v>
      </c>
      <c r="C22" s="13">
        <f>SUM('5.Önk.kiadásai'!E42)</f>
        <v>4614998</v>
      </c>
      <c r="D22" s="27">
        <f t="shared" si="2"/>
        <v>5357195</v>
      </c>
      <c r="E22" s="184">
        <f>SUM('6.intézm.kiadások'!F41)</f>
        <v>5357195</v>
      </c>
      <c r="F22" s="14">
        <f>SUM('6.intézm.kiadások'!F86)</f>
        <v>0</v>
      </c>
      <c r="G22" s="15">
        <f>SUM('6.intézm.kiadások'!F131)</f>
        <v>0</v>
      </c>
      <c r="H22" s="15">
        <f>SUM('6.intézm.kiadások'!F176)</f>
        <v>0</v>
      </c>
      <c r="I22" s="16">
        <f>SUM('6.intézm.kiadások'!F222)</f>
        <v>0</v>
      </c>
      <c r="M22" s="113"/>
    </row>
    <row r="23" spans="1:13" ht="12.75">
      <c r="A23" s="51">
        <v>2</v>
      </c>
      <c r="B23" s="60" t="s">
        <v>198</v>
      </c>
      <c r="C23" s="54">
        <f aca="true" t="shared" si="3" ref="C23:H23">SUM(C25:C37,)</f>
        <v>2585809276</v>
      </c>
      <c r="D23" s="54">
        <f>SUM(D25:D37,)</f>
        <v>2431926077</v>
      </c>
      <c r="E23" s="185">
        <f>SUM(E25:E37,)</f>
        <v>1596392739</v>
      </c>
      <c r="F23" s="54">
        <f>SUM(F25:F37,)</f>
        <v>272156775</v>
      </c>
      <c r="G23" s="54">
        <f t="shared" si="3"/>
        <v>108260520</v>
      </c>
      <c r="H23" s="54">
        <f t="shared" si="3"/>
        <v>103564042</v>
      </c>
      <c r="I23" s="55">
        <f>SUM(I25:I37,)</f>
        <v>351552001</v>
      </c>
      <c r="K23" s="113"/>
      <c r="L23" s="113"/>
      <c r="M23" s="113"/>
    </row>
    <row r="24" spans="1:13" ht="47.25" customHeight="1" thickBot="1">
      <c r="A24" s="56"/>
      <c r="B24" s="57" t="s">
        <v>266</v>
      </c>
      <c r="C24" s="172">
        <f aca="true" t="shared" si="4" ref="C24:I24">SUM(C25:C28,C31:C33,C29:C30,C34:C35)</f>
        <v>1853581900</v>
      </c>
      <c r="D24" s="172">
        <f t="shared" si="4"/>
        <v>1619858470</v>
      </c>
      <c r="E24" s="177">
        <f>SUM(E25:E28,E31:E33,E29:E30,E34:E35)</f>
        <v>1596392739</v>
      </c>
      <c r="F24" s="58">
        <f t="shared" si="4"/>
        <v>422285</v>
      </c>
      <c r="G24" s="58">
        <f t="shared" si="4"/>
        <v>8287975</v>
      </c>
      <c r="H24" s="58">
        <f t="shared" si="4"/>
        <v>3040751</v>
      </c>
      <c r="I24" s="59">
        <f t="shared" si="4"/>
        <v>11714720</v>
      </c>
      <c r="L24" s="113"/>
      <c r="M24" s="113"/>
    </row>
    <row r="25" spans="1:13" ht="12.75">
      <c r="A25" s="116" t="s">
        <v>313</v>
      </c>
      <c r="B25" s="117" t="s">
        <v>312</v>
      </c>
      <c r="C25" s="5">
        <f>SUM('2. ÖNK.BEV.'!E11)</f>
        <v>355558748</v>
      </c>
      <c r="D25" s="174">
        <f>SUM(E25:I25)</f>
        <v>375054987</v>
      </c>
      <c r="E25" s="4">
        <f>SUM('3.INTÉZMÉNYEK BEV.'!F11)</f>
        <v>375054987</v>
      </c>
      <c r="F25" s="122">
        <f>SUM('3.INTÉZMÉNYEK BEV.'!F50)</f>
        <v>0</v>
      </c>
      <c r="G25" s="22">
        <f>SUM('3.INTÉZMÉNYEK BEV.'!F90)</f>
        <v>0</v>
      </c>
      <c r="H25" s="22">
        <f>SUM('3.INTÉZMÉNYEK BEV.'!F130)</f>
        <v>0</v>
      </c>
      <c r="I25" s="123">
        <f>SUM('3.INTÉZMÉNYEK BEV.'!F170)</f>
        <v>0</v>
      </c>
      <c r="M25" s="113"/>
    </row>
    <row r="26" spans="1:13" ht="12.75">
      <c r="A26" s="105" t="s">
        <v>315</v>
      </c>
      <c r="B26" s="106" t="s">
        <v>314</v>
      </c>
      <c r="C26" s="18">
        <f>SUM('2. ÖNK.BEV.'!E12)</f>
        <v>48533442</v>
      </c>
      <c r="D26" s="175">
        <f aca="true" t="shared" si="5" ref="D26:D35">SUM(E26:I26)</f>
        <v>52087730</v>
      </c>
      <c r="E26" s="183">
        <f>SUM('3.INTÉZMÉNYEK BEV.'!F12)</f>
        <v>52087730</v>
      </c>
      <c r="F26" s="9">
        <f>SUM('3.INTÉZMÉNYEK BEV.'!F51)</f>
        <v>0</v>
      </c>
      <c r="G26" s="8">
        <f>SUM('3.INTÉZMÉNYEK BEV.'!F91)</f>
        <v>0</v>
      </c>
      <c r="H26" s="8">
        <f>SUM('3.INTÉZMÉNYEK BEV.'!F131)</f>
        <v>0</v>
      </c>
      <c r="I26" s="10">
        <f>SUM('3.INTÉZMÉNYEK BEV.'!F171)</f>
        <v>0</v>
      </c>
      <c r="M26" s="113"/>
    </row>
    <row r="27" spans="1:13" ht="12.75">
      <c r="A27" s="105" t="s">
        <v>467</v>
      </c>
      <c r="B27" s="106" t="s">
        <v>316</v>
      </c>
      <c r="C27" s="8">
        <f>SUM('2. ÖNK.BEV.'!E13)</f>
        <v>296913508</v>
      </c>
      <c r="D27" s="173">
        <f t="shared" si="5"/>
        <v>77311764</v>
      </c>
      <c r="E27" s="180">
        <f>SUM('3.INTÉZMÉNYEK BEV.'!F13)</f>
        <v>77311764</v>
      </c>
      <c r="F27" s="9">
        <f>SUM('3.INTÉZMÉNYEK BEV.'!F52)</f>
        <v>0</v>
      </c>
      <c r="G27" s="8">
        <f>SUM('3.INTÉZMÉNYEK BEV.'!F92)</f>
        <v>0</v>
      </c>
      <c r="H27" s="8">
        <f>SUM('3.INTÉZMÉNYEK BEV.'!F132)</f>
        <v>0</v>
      </c>
      <c r="I27" s="10">
        <f>SUM('3.INTÉZMÉNYEK BEV.'!F172)</f>
        <v>0</v>
      </c>
      <c r="K27" s="113"/>
      <c r="M27" s="113"/>
    </row>
    <row r="28" spans="1:13" ht="12.75">
      <c r="A28" s="105" t="s">
        <v>318</v>
      </c>
      <c r="B28" s="108" t="s">
        <v>283</v>
      </c>
      <c r="C28" s="173">
        <f>SUM('2. ÖNK.BEV.'!E14)</f>
        <v>800000000</v>
      </c>
      <c r="D28" s="10">
        <f t="shared" si="5"/>
        <v>853500000</v>
      </c>
      <c r="E28" s="180">
        <f>SUM('3.INTÉZMÉNYEK BEV.'!F14)</f>
        <v>853500000</v>
      </c>
      <c r="F28" s="9">
        <f>SUM('3.INTÉZMÉNYEK BEV.'!F53)</f>
        <v>0</v>
      </c>
      <c r="G28" s="8">
        <f>SUM('3.INTÉZMÉNYEK BEV.'!F93)</f>
        <v>0</v>
      </c>
      <c r="H28" s="8">
        <f>SUM('3.INTÉZMÉNYEK BEV.'!F133)</f>
        <v>0</v>
      </c>
      <c r="I28" s="10">
        <f>SUM('3.INTÉZMÉNYEK BEV.'!F173)</f>
        <v>0</v>
      </c>
      <c r="K28" s="113"/>
      <c r="M28" s="113"/>
    </row>
    <row r="29" spans="1:13" ht="12.75">
      <c r="A29" s="105" t="s">
        <v>319</v>
      </c>
      <c r="B29" s="114" t="s">
        <v>103</v>
      </c>
      <c r="C29" s="362">
        <f>SUM('2. ÖNK.BEV.'!E15)</f>
        <v>92599785</v>
      </c>
      <c r="D29" s="173">
        <f>SUM(E29:I29)</f>
        <v>79100373</v>
      </c>
      <c r="E29" s="183">
        <f>SUM('3.INTÉZMÉNYEK BEV.'!F15)</f>
        <v>56332774</v>
      </c>
      <c r="F29" s="9">
        <f>SUM('3.INTÉZMÉNYEK BEV.'!F54)</f>
        <v>400000</v>
      </c>
      <c r="G29" s="8">
        <f>SUM('3.INTÉZMÉNYEK BEV.'!F94)</f>
        <v>8195000</v>
      </c>
      <c r="H29" s="8">
        <f>SUM('3.INTÉZMÉNYEK BEV.'!F134)</f>
        <v>2466900</v>
      </c>
      <c r="I29" s="17">
        <f>SUM('3.INTÉZMÉNYEK BEV.'!F174)</f>
        <v>11705699</v>
      </c>
      <c r="M29" s="113"/>
    </row>
    <row r="30" spans="1:13" ht="12.75">
      <c r="A30" s="105" t="s">
        <v>320</v>
      </c>
      <c r="B30" s="114" t="s">
        <v>88</v>
      </c>
      <c r="C30" s="362">
        <f>SUM('2. ÖNK.BEV.'!E17)</f>
        <v>65015605</v>
      </c>
      <c r="D30" s="173">
        <f t="shared" si="5"/>
        <v>8000000</v>
      </c>
      <c r="E30" s="363">
        <f>SUM('3.INTÉZMÉNYEK BEV.'!F17)</f>
        <v>8000000</v>
      </c>
      <c r="F30" s="364">
        <f>SUM('3.INTÉZMÉNYEK BEV.'!F56)</f>
        <v>0</v>
      </c>
      <c r="G30" s="365">
        <f>SUM('3.INTÉZMÉNYEK BEV.'!F96:F97)</f>
        <v>0</v>
      </c>
      <c r="H30" s="365">
        <f>SUM('3.INTÉZMÉNYEK BEV.'!F136)</f>
        <v>0</v>
      </c>
      <c r="I30" s="366">
        <f>SUM('3.INTÉZMÉNYEK BEV.'!F176)</f>
        <v>0</v>
      </c>
      <c r="M30" s="113"/>
    </row>
    <row r="31" spans="1:13" ht="12.75">
      <c r="A31" s="105" t="s">
        <v>330</v>
      </c>
      <c r="B31" s="114" t="s">
        <v>345</v>
      </c>
      <c r="C31" s="362">
        <f>SUM('2. ÖNK.BEV.'!E18)</f>
        <v>3484723</v>
      </c>
      <c r="D31" s="173">
        <f>SUM(E31:I31)</f>
        <v>14246000</v>
      </c>
      <c r="E31" s="363">
        <f>SUM('3.INTÉZMÉNYEK BEV.'!F18)</f>
        <v>14246000</v>
      </c>
      <c r="F31" s="364">
        <f>SUM('3.INTÉZMÉNYEK BEV.'!F57)</f>
        <v>0</v>
      </c>
      <c r="G31" s="365">
        <f>SUM('3.INTÉZMÉNYEK BEV.'!F97:F98)</f>
        <v>0</v>
      </c>
      <c r="H31" s="365">
        <f>SUM('3.INTÉZMÉNYEK BEV.'!F137)</f>
        <v>0</v>
      </c>
      <c r="I31" s="366">
        <f>SUM('3.INTÉZMÉNYEK BEV.'!F177)</f>
        <v>0</v>
      </c>
      <c r="M31" s="113"/>
    </row>
    <row r="32" spans="1:13" ht="12.75" hidden="1">
      <c r="A32" s="105"/>
      <c r="B32" s="114" t="s">
        <v>346</v>
      </c>
      <c r="C32" s="362">
        <f>SUM('2. ÖNK.BEV.'!E19)</f>
        <v>0</v>
      </c>
      <c r="D32" s="173">
        <f t="shared" si="5"/>
        <v>0</v>
      </c>
      <c r="E32" s="367"/>
      <c r="F32" s="368">
        <v>0</v>
      </c>
      <c r="G32" s="365">
        <v>0</v>
      </c>
      <c r="H32" s="365">
        <v>0</v>
      </c>
      <c r="I32" s="366">
        <v>0</v>
      </c>
      <c r="M32" s="113"/>
    </row>
    <row r="33" spans="1:13" ht="12.75">
      <c r="A33" s="105" t="s">
        <v>329</v>
      </c>
      <c r="B33" s="114" t="s">
        <v>96</v>
      </c>
      <c r="C33" s="362">
        <f>SUM('2. ÖNK.BEV.'!E20)</f>
        <v>265500</v>
      </c>
      <c r="D33" s="173">
        <f t="shared" si="5"/>
        <v>6265500</v>
      </c>
      <c r="E33" s="363">
        <f>SUM('3.INTÉZMÉNYEK BEV.'!F19)</f>
        <v>6265500</v>
      </c>
      <c r="F33" s="368">
        <f>SUM('3.INTÉZMÉNYEK BEV.'!F58)</f>
        <v>0</v>
      </c>
      <c r="G33" s="365">
        <f>SUM('3.INTÉZMÉNYEK BEV.'!F98)</f>
        <v>0</v>
      </c>
      <c r="H33" s="365">
        <f>SUM('3.INTÉZMÉNYEK BEV.'!F138)</f>
        <v>0</v>
      </c>
      <c r="I33" s="366">
        <f>SUM('3.INTÉZMÉNYEK BEV.'!F178)</f>
        <v>0</v>
      </c>
      <c r="M33" s="113"/>
    </row>
    <row r="34" spans="1:13" ht="12.75">
      <c r="A34" s="110" t="s">
        <v>321</v>
      </c>
      <c r="B34" s="108" t="s">
        <v>347</v>
      </c>
      <c r="C34" s="365">
        <f>SUM('2. ÖNK.BEV.'!E30)</f>
        <v>191210589</v>
      </c>
      <c r="D34" s="173">
        <f t="shared" si="5"/>
        <v>154292116</v>
      </c>
      <c r="E34" s="363">
        <f>SUM('3.INTÉZMÉNYEK BEV.'!F29)</f>
        <v>153593984</v>
      </c>
      <c r="F34" s="368">
        <f>SUM('3.INTÉZMÉNYEK BEV.'!F68)</f>
        <v>22285</v>
      </c>
      <c r="G34" s="365">
        <f>SUM('3.INTÉZMÉNYEK BEV.'!F108)</f>
        <v>92975</v>
      </c>
      <c r="H34" s="365">
        <f>SUM('3.INTÉZMÉNYEK BEV.'!F148)</f>
        <v>573851</v>
      </c>
      <c r="I34" s="366">
        <f>SUM('3.INTÉZMÉNYEK BEV.'!F188)</f>
        <v>9021</v>
      </c>
      <c r="M34" s="113"/>
    </row>
    <row r="35" spans="1:13" ht="12.75">
      <c r="A35" s="110" t="s">
        <v>344</v>
      </c>
      <c r="B35" s="118" t="s">
        <v>348</v>
      </c>
      <c r="C35" s="362">
        <f>SUM('2. ÖNK.BEV.'!E31)</f>
        <v>0</v>
      </c>
      <c r="D35" s="173">
        <f t="shared" si="5"/>
        <v>0</v>
      </c>
      <c r="E35" s="363">
        <f>SUM('3.INTÉZMÉNYEK BEV.'!F30)</f>
        <v>0</v>
      </c>
      <c r="F35" s="368">
        <f>SUM('3.INTÉZMÉNYEK BEV.'!F69)</f>
        <v>0</v>
      </c>
      <c r="G35" s="365">
        <f>SUM('3.INTÉZMÉNYEK BEV.'!F109)</f>
        <v>0</v>
      </c>
      <c r="H35" s="365">
        <f>SUM('3.INTÉZMÉNYEK BEV.'!F149)</f>
        <v>0</v>
      </c>
      <c r="I35" s="366">
        <f>SUM('3.INTÉZMÉNYEK BEV.'!F189)</f>
        <v>0</v>
      </c>
      <c r="M35" s="113"/>
    </row>
    <row r="36" spans="1:13" ht="12.75">
      <c r="A36" s="105" t="s">
        <v>546</v>
      </c>
      <c r="B36" s="114" t="s">
        <v>302</v>
      </c>
      <c r="C36" s="362">
        <f>SUM('2. ÖNK.BEV.'!E36)</f>
        <v>727612378</v>
      </c>
      <c r="D36" s="173">
        <f>SUM(E36:I36)</f>
        <v>806710412</v>
      </c>
      <c r="E36" s="369">
        <f>SUM('3.INTÉZMÉNYEK BEV.'!F35)</f>
        <v>0</v>
      </c>
      <c r="F36" s="364">
        <f>SUM('3.INTÉZMÉNYEK BEV.'!F74)</f>
        <v>267211304</v>
      </c>
      <c r="G36" s="362">
        <f>SUM('3.INTÉZMÉNYEK BEV.'!F114)</f>
        <v>99972545</v>
      </c>
      <c r="H36" s="362">
        <f>SUM('3.INTÉZMÉNYEK BEV.'!F154)</f>
        <v>100189281</v>
      </c>
      <c r="I36" s="370">
        <f>SUM('3.INTÉZMÉNYEK BEV.'!F194)</f>
        <v>339337282</v>
      </c>
      <c r="K36" s="113"/>
      <c r="M36" s="113"/>
    </row>
    <row r="37" spans="1:13" ht="13.5" thickBot="1">
      <c r="A37" s="119" t="s">
        <v>547</v>
      </c>
      <c r="B37" s="120" t="s">
        <v>303</v>
      </c>
      <c r="C37" s="121">
        <f>SUM('2. ÖNK.BEV.'!E37)</f>
        <v>4614998</v>
      </c>
      <c r="D37" s="176">
        <f>SUM(E37:I37)</f>
        <v>5357195</v>
      </c>
      <c r="E37" s="371">
        <f>SUM('3.INTÉZMÉNYEK BEV.'!F36)</f>
        <v>0</v>
      </c>
      <c r="F37" s="372">
        <f>SUM('3.INTÉZMÉNYEK BEV.'!F75)</f>
        <v>4523186</v>
      </c>
      <c r="G37" s="373">
        <f>SUM('3.INTÉZMÉNYEK BEV.'!F115)</f>
        <v>0</v>
      </c>
      <c r="H37" s="373">
        <f>SUM('3.INTÉZMÉNYEK BEV.'!F155)</f>
        <v>334010</v>
      </c>
      <c r="I37" s="374">
        <f>SUM('3.INTÉZMÉNYEK BEV.'!F195)</f>
        <v>499999</v>
      </c>
      <c r="M37" s="113"/>
    </row>
    <row r="40" spans="4:5" ht="12.75">
      <c r="D40" s="113"/>
      <c r="E40" s="113"/>
    </row>
    <row r="42" spans="4:6" ht="12.75">
      <c r="D42" s="113"/>
      <c r="E42" s="113"/>
      <c r="F42" s="113"/>
    </row>
  </sheetData>
  <sheetProtection/>
  <mergeCells count="2">
    <mergeCell ref="A1:I1"/>
    <mergeCell ref="E2:I2"/>
  </mergeCells>
  <printOptions/>
  <pageMargins left="0.7480314960629921" right="0.8267716535433072" top="0.984251968503937" bottom="0.7086614173228347" header="0.4330708661417323" footer="0.5118110236220472"/>
  <pageSetup horizontalDpi="600" verticalDpi="600" orientation="landscape" paperSize="9" scale="83" r:id="rId1"/>
  <headerFooter alignWithMargins="0">
    <oddHeader>&amp;R&amp;"Arial,Félkövér"&amp;8 1. sz.mell.Solymár NK.Önk.&amp;"Arial,Normál" 
2019. évi költségvetési rendeletéhez</oddHeader>
    <oddFooter>&amp;L&amp;"Arial,Dőlt"&amp;8&amp;D&amp;C&amp;8&amp;N/&amp;P&amp;R&amp;"Arial,Dőlt"&amp;8&amp;F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L35"/>
  <sheetViews>
    <sheetView workbookViewId="0" topLeftCell="A1">
      <selection activeCell="H28" sqref="H28"/>
    </sheetView>
  </sheetViews>
  <sheetFormatPr defaultColWidth="9.00390625" defaultRowHeight="12.75"/>
  <cols>
    <col min="1" max="3" width="2.375" style="193" bestFit="1" customWidth="1"/>
    <col min="4" max="4" width="3.125" style="193" bestFit="1" customWidth="1"/>
    <col min="5" max="5" width="46.00390625" style="193" bestFit="1" customWidth="1"/>
    <col min="6" max="6" width="9.125" style="193" customWidth="1"/>
    <col min="7" max="7" width="12.875" style="193" customWidth="1"/>
    <col min="8" max="8" width="11.125" style="193" bestFit="1" customWidth="1"/>
    <col min="9" max="9" width="9.75390625" style="193" customWidth="1"/>
    <col min="10" max="16384" width="9.125" style="193" customWidth="1"/>
  </cols>
  <sheetData>
    <row r="1" spans="1:9" ht="12.75">
      <c r="A1" s="916" t="s">
        <v>662</v>
      </c>
      <c r="B1" s="916"/>
      <c r="C1" s="916"/>
      <c r="D1" s="916"/>
      <c r="E1" s="916"/>
      <c r="F1" s="916"/>
      <c r="G1" s="916"/>
      <c r="H1" s="916"/>
      <c r="I1" s="916"/>
    </row>
    <row r="2" spans="1:9" ht="12.75">
      <c r="A2" s="916" t="s">
        <v>16</v>
      </c>
      <c r="B2" s="916"/>
      <c r="C2" s="916"/>
      <c r="D2" s="916"/>
      <c r="E2" s="916"/>
      <c r="F2" s="916"/>
      <c r="G2" s="916"/>
      <c r="H2" s="916"/>
      <c r="I2" s="916"/>
    </row>
    <row r="3" spans="1:9" ht="12.75">
      <c r="A3" s="169"/>
      <c r="B3" s="288"/>
      <c r="C3" s="288"/>
      <c r="D3" s="288"/>
      <c r="E3" s="169"/>
      <c r="F3" s="289"/>
      <c r="G3" s="290"/>
      <c r="H3" s="290"/>
      <c r="I3" s="290"/>
    </row>
    <row r="4" spans="1:9" ht="12.75">
      <c r="A4" s="169"/>
      <c r="B4" s="288"/>
      <c r="C4" s="288"/>
      <c r="D4" s="288"/>
      <c r="E4" s="169"/>
      <c r="F4" s="289"/>
      <c r="G4" s="290"/>
      <c r="H4" s="290"/>
      <c r="I4" s="290"/>
    </row>
    <row r="5" spans="1:9" ht="13.5" thickBot="1">
      <c r="A5" s="195"/>
      <c r="B5" s="197"/>
      <c r="C5" s="197"/>
      <c r="D5" s="197"/>
      <c r="E5" s="197"/>
      <c r="F5" s="283"/>
      <c r="G5" s="290"/>
      <c r="H5" s="290"/>
      <c r="I5" s="401" t="s">
        <v>524</v>
      </c>
    </row>
    <row r="6" spans="1:9" ht="15" customHeight="1">
      <c r="A6" s="919" t="s">
        <v>53</v>
      </c>
      <c r="B6" s="921"/>
      <c r="C6" s="921"/>
      <c r="D6" s="921"/>
      <c r="E6" s="921"/>
      <c r="F6" s="1071" t="s">
        <v>290</v>
      </c>
      <c r="G6" s="292" t="s">
        <v>647</v>
      </c>
      <c r="H6" s="292" t="s">
        <v>659</v>
      </c>
      <c r="I6" s="293" t="s">
        <v>189</v>
      </c>
    </row>
    <row r="7" spans="1:9" ht="25.5" customHeight="1" thickBot="1">
      <c r="A7" s="1067"/>
      <c r="B7" s="1068"/>
      <c r="C7" s="1068"/>
      <c r="D7" s="1068"/>
      <c r="E7" s="1068"/>
      <c r="F7" s="1072"/>
      <c r="G7" s="294" t="s">
        <v>188</v>
      </c>
      <c r="H7" s="295" t="s">
        <v>188</v>
      </c>
      <c r="I7" s="296" t="s">
        <v>190</v>
      </c>
    </row>
    <row r="8" spans="1:9" ht="27.75" customHeight="1" hidden="1" thickBot="1">
      <c r="A8" s="1067"/>
      <c r="B8" s="1068"/>
      <c r="C8" s="1068"/>
      <c r="D8" s="1068"/>
      <c r="E8" s="1068"/>
      <c r="F8" s="1072"/>
      <c r="G8" s="297"/>
      <c r="H8" s="298"/>
      <c r="I8" s="299"/>
    </row>
    <row r="9" spans="1:9" ht="13.5" hidden="1" thickBot="1">
      <c r="A9" s="1069"/>
      <c r="B9" s="1070"/>
      <c r="C9" s="1070"/>
      <c r="D9" s="1070"/>
      <c r="E9" s="1070"/>
      <c r="F9" s="1073"/>
      <c r="G9" s="300"/>
      <c r="H9" s="301"/>
      <c r="I9" s="302"/>
    </row>
    <row r="10" spans="1:9" ht="12.75">
      <c r="A10" s="303" t="s">
        <v>55</v>
      </c>
      <c r="B10" s="1074" t="s">
        <v>270</v>
      </c>
      <c r="C10" s="1075"/>
      <c r="D10" s="1075"/>
      <c r="E10" s="1075"/>
      <c r="F10" s="304" t="s">
        <v>469</v>
      </c>
      <c r="G10" s="305">
        <f>SUM(G11:G15)</f>
        <v>0</v>
      </c>
      <c r="H10" s="306">
        <f>SUM(H11:H15)</f>
        <v>0</v>
      </c>
      <c r="I10" s="307"/>
    </row>
    <row r="11" spans="1:9" ht="12.75" hidden="1">
      <c r="A11" s="308"/>
      <c r="B11" s="309" t="s">
        <v>55</v>
      </c>
      <c r="C11" s="1065" t="s">
        <v>84</v>
      </c>
      <c r="D11" s="1065"/>
      <c r="E11" s="1066"/>
      <c r="F11" s="311" t="s">
        <v>469</v>
      </c>
      <c r="G11" s="312"/>
      <c r="H11" s="313">
        <f>SUM('6.intézm.kiadások'!F30)</f>
        <v>0</v>
      </c>
      <c r="I11" s="314" t="e">
        <f>SUM(H11/G11)</f>
        <v>#DIV/0!</v>
      </c>
    </row>
    <row r="12" spans="1:9" ht="12.75" hidden="1">
      <c r="A12" s="308"/>
      <c r="B12" s="309" t="s">
        <v>56</v>
      </c>
      <c r="C12" s="1065" t="s">
        <v>54</v>
      </c>
      <c r="D12" s="1065"/>
      <c r="E12" s="1066"/>
      <c r="F12" s="311" t="s">
        <v>469</v>
      </c>
      <c r="G12" s="312">
        <v>0</v>
      </c>
      <c r="H12" s="313">
        <f>SUM('6.intézm.kiadások'!F75)</f>
        <v>0</v>
      </c>
      <c r="I12" s="314"/>
    </row>
    <row r="13" spans="1:9" ht="12.75" hidden="1">
      <c r="A13" s="308"/>
      <c r="B13" s="309" t="s">
        <v>57</v>
      </c>
      <c r="C13" s="1065" t="s">
        <v>240</v>
      </c>
      <c r="D13" s="1065"/>
      <c r="E13" s="1066"/>
      <c r="F13" s="311" t="s">
        <v>469</v>
      </c>
      <c r="G13" s="312">
        <v>0</v>
      </c>
      <c r="H13" s="313">
        <f>SUM('6.intézm.kiadások'!F120)</f>
        <v>0</v>
      </c>
      <c r="I13" s="314"/>
    </row>
    <row r="14" spans="1:9" ht="12.75" hidden="1">
      <c r="A14" s="308"/>
      <c r="B14" s="309" t="s">
        <v>114</v>
      </c>
      <c r="C14" s="1065" t="s">
        <v>241</v>
      </c>
      <c r="D14" s="1065"/>
      <c r="E14" s="1066"/>
      <c r="F14" s="311" t="s">
        <v>469</v>
      </c>
      <c r="G14" s="312">
        <v>0</v>
      </c>
      <c r="H14" s="313">
        <f>SUM('6.intézm.kiadások'!F165)</f>
        <v>0</v>
      </c>
      <c r="I14" s="314"/>
    </row>
    <row r="15" spans="1:9" ht="12.75" hidden="1">
      <c r="A15" s="308"/>
      <c r="B15" s="309" t="s">
        <v>115</v>
      </c>
      <c r="C15" s="1065" t="s">
        <v>510</v>
      </c>
      <c r="D15" s="1065"/>
      <c r="E15" s="1066"/>
      <c r="F15" s="311" t="s">
        <v>469</v>
      </c>
      <c r="G15" s="312">
        <v>0</v>
      </c>
      <c r="H15" s="313">
        <f>SUM('6.intézm.kiadások'!F211)</f>
        <v>0</v>
      </c>
      <c r="I15" s="314"/>
    </row>
    <row r="16" spans="1:9" ht="12.75">
      <c r="A16" s="1076" t="s">
        <v>56</v>
      </c>
      <c r="B16" s="984" t="s">
        <v>157</v>
      </c>
      <c r="C16" s="985"/>
      <c r="D16" s="985"/>
      <c r="E16" s="991"/>
      <c r="F16" s="213"/>
      <c r="G16" s="318"/>
      <c r="H16" s="319"/>
      <c r="I16" s="314"/>
    </row>
    <row r="17" spans="1:9" ht="12.75">
      <c r="A17" s="1077"/>
      <c r="B17" s="1079" t="s">
        <v>55</v>
      </c>
      <c r="C17" s="965" t="s">
        <v>158</v>
      </c>
      <c r="D17" s="965"/>
      <c r="E17" s="965"/>
      <c r="F17" s="213"/>
      <c r="G17" s="318"/>
      <c r="H17" s="319"/>
      <c r="I17" s="314"/>
    </row>
    <row r="18" spans="1:9" ht="12.75">
      <c r="A18" s="1077"/>
      <c r="B18" s="1079"/>
      <c r="C18" s="986" t="s">
        <v>55</v>
      </c>
      <c r="D18" s="950" t="s">
        <v>191</v>
      </c>
      <c r="E18" s="951"/>
      <c r="F18" s="793" t="s">
        <v>469</v>
      </c>
      <c r="G18" s="325">
        <f>SUM(G19:G22)</f>
        <v>6500000</v>
      </c>
      <c r="H18" s="326">
        <f>SUM(H19:H22)</f>
        <v>6500000</v>
      </c>
      <c r="I18" s="307">
        <f>SUM(H18/G18)</f>
        <v>1</v>
      </c>
    </row>
    <row r="19" spans="1:9" ht="12.75">
      <c r="A19" s="1077"/>
      <c r="B19" s="1079"/>
      <c r="C19" s="987"/>
      <c r="D19" s="231" t="s">
        <v>55</v>
      </c>
      <c r="E19" s="328" t="s">
        <v>620</v>
      </c>
      <c r="F19" s="311" t="s">
        <v>469</v>
      </c>
      <c r="G19" s="330">
        <f>SUM('6.intézm.kiadások'!E32)</f>
        <v>6500000</v>
      </c>
      <c r="H19" s="648">
        <f>SUM('6.intézm.kiadások'!F32)</f>
        <v>6500000</v>
      </c>
      <c r="I19" s="314">
        <f>SUM(H19/G19)</f>
        <v>1</v>
      </c>
    </row>
    <row r="20" spans="1:9" ht="12.75" hidden="1">
      <c r="A20" s="1077"/>
      <c r="B20" s="1079"/>
      <c r="C20" s="987"/>
      <c r="D20" s="231" t="s">
        <v>56</v>
      </c>
      <c r="E20" s="328" t="s">
        <v>242</v>
      </c>
      <c r="F20" s="311" t="s">
        <v>469</v>
      </c>
      <c r="G20" s="329"/>
      <c r="H20" s="330">
        <v>0</v>
      </c>
      <c r="I20" s="314"/>
    </row>
    <row r="21" spans="1:9" ht="12.75" hidden="1">
      <c r="A21" s="1077"/>
      <c r="B21" s="1079"/>
      <c r="C21" s="987"/>
      <c r="D21" s="231" t="s">
        <v>57</v>
      </c>
      <c r="E21" s="328" t="s">
        <v>612</v>
      </c>
      <c r="F21" s="311" t="s">
        <v>469</v>
      </c>
      <c r="G21" s="329"/>
      <c r="H21" s="330">
        <v>0</v>
      </c>
      <c r="I21" s="314"/>
    </row>
    <row r="22" spans="1:12" ht="12.75" hidden="1">
      <c r="A22" s="1077"/>
      <c r="B22" s="1079"/>
      <c r="C22" s="988"/>
      <c r="D22" s="231" t="s">
        <v>114</v>
      </c>
      <c r="E22" s="332" t="s">
        <v>350</v>
      </c>
      <c r="F22" s="205" t="s">
        <v>470</v>
      </c>
      <c r="G22" s="329">
        <v>0</v>
      </c>
      <c r="H22" s="330">
        <v>0</v>
      </c>
      <c r="I22" s="314" t="e">
        <f>SUM(H22/G22)</f>
        <v>#DIV/0!</v>
      </c>
      <c r="L22" s="333"/>
    </row>
    <row r="23" spans="1:9" ht="12.75">
      <c r="A23" s="1077"/>
      <c r="B23" s="1079"/>
      <c r="C23" s="260" t="s">
        <v>56</v>
      </c>
      <c r="D23" s="950" t="s">
        <v>15</v>
      </c>
      <c r="E23" s="951"/>
      <c r="F23" s="324"/>
      <c r="G23" s="325">
        <f>SUM(G24)</f>
        <v>0</v>
      </c>
      <c r="H23" s="325">
        <f>SUM(H24)</f>
        <v>0</v>
      </c>
      <c r="I23" s="307"/>
    </row>
    <row r="24" spans="1:9" ht="12.75" hidden="1">
      <c r="A24" s="1077"/>
      <c r="B24" s="1079"/>
      <c r="C24" s="231"/>
      <c r="D24" s="334" t="s">
        <v>55</v>
      </c>
      <c r="E24" s="310"/>
      <c r="F24" s="335"/>
      <c r="G24" s="336">
        <v>0</v>
      </c>
      <c r="H24" s="313">
        <v>0</v>
      </c>
      <c r="I24" s="314"/>
    </row>
    <row r="25" spans="1:9" ht="12.75">
      <c r="A25" s="1077"/>
      <c r="B25" s="1079"/>
      <c r="C25" s="1078" t="s">
        <v>6</v>
      </c>
      <c r="D25" s="1078"/>
      <c r="E25" s="1078"/>
      <c r="F25" s="337"/>
      <c r="G25" s="338">
        <f>SUM(G18,G23)</f>
        <v>6500000</v>
      </c>
      <c r="H25" s="339">
        <f>SUM(H18,H23)</f>
        <v>6500000</v>
      </c>
      <c r="I25" s="340">
        <f>SUM(H25/G25)</f>
        <v>1</v>
      </c>
    </row>
    <row r="26" spans="1:9" ht="12.75">
      <c r="A26" s="1077"/>
      <c r="B26" s="986" t="s">
        <v>56</v>
      </c>
      <c r="C26" s="965" t="s">
        <v>4</v>
      </c>
      <c r="D26" s="965"/>
      <c r="E26" s="965"/>
      <c r="F26" s="213"/>
      <c r="G26" s="318"/>
      <c r="H26" s="319"/>
      <c r="I26" s="341"/>
    </row>
    <row r="27" spans="1:9" ht="12.75">
      <c r="A27" s="1077"/>
      <c r="B27" s="987"/>
      <c r="C27" s="986" t="s">
        <v>55</v>
      </c>
      <c r="D27" s="950" t="s">
        <v>191</v>
      </c>
      <c r="E27" s="951"/>
      <c r="F27" s="793" t="s">
        <v>469</v>
      </c>
      <c r="G27" s="325">
        <f>SUM(G28:G29)</f>
        <v>166318529</v>
      </c>
      <c r="H27" s="326">
        <f>SUM(H28:H29)</f>
        <v>101954085</v>
      </c>
      <c r="I27" s="307">
        <f>SUM(H27/G27)</f>
        <v>0.6130049707209712</v>
      </c>
    </row>
    <row r="28" spans="1:9" ht="12.75">
      <c r="A28" s="1077"/>
      <c r="B28" s="987"/>
      <c r="C28" s="987"/>
      <c r="D28" s="231" t="s">
        <v>55</v>
      </c>
      <c r="E28" s="328" t="s">
        <v>352</v>
      </c>
      <c r="F28" s="311" t="s">
        <v>469</v>
      </c>
      <c r="G28" s="330">
        <f>SUM('5.Önk.kiadásai'!E34)</f>
        <v>166318529</v>
      </c>
      <c r="H28" s="648">
        <f>SUM('5.Önk.kiadásai'!F34)</f>
        <v>101954085</v>
      </c>
      <c r="I28" s="314">
        <f>SUM(H28/G28)</f>
        <v>0.6130049707209712</v>
      </c>
    </row>
    <row r="29" spans="1:9" ht="12.75" hidden="1">
      <c r="A29" s="320"/>
      <c r="B29" s="327"/>
      <c r="C29" s="988"/>
      <c r="D29" s="231" t="s">
        <v>56</v>
      </c>
      <c r="E29" s="333" t="s">
        <v>351</v>
      </c>
      <c r="F29" s="205" t="s">
        <v>471</v>
      </c>
      <c r="G29" s="329">
        <v>0</v>
      </c>
      <c r="H29" s="330">
        <v>0</v>
      </c>
      <c r="I29" s="314" t="e">
        <f>SUM(H29/G29)</f>
        <v>#DIV/0!</v>
      </c>
    </row>
    <row r="30" spans="1:9" ht="12.75">
      <c r="A30" s="1076"/>
      <c r="B30" s="986"/>
      <c r="C30" s="260" t="s">
        <v>56</v>
      </c>
      <c r="D30" s="950" t="s">
        <v>15</v>
      </c>
      <c r="E30" s="951"/>
      <c r="F30" s="324"/>
      <c r="G30" s="325">
        <v>0</v>
      </c>
      <c r="H30" s="326">
        <v>0</v>
      </c>
      <c r="I30" s="307"/>
    </row>
    <row r="31" spans="1:9" ht="12.75">
      <c r="A31" s="1077"/>
      <c r="B31" s="988"/>
      <c r="C31" s="1078" t="s">
        <v>14</v>
      </c>
      <c r="D31" s="1078"/>
      <c r="E31" s="1078"/>
      <c r="F31" s="337"/>
      <c r="G31" s="338">
        <f>SUM(G27,G30)</f>
        <v>166318529</v>
      </c>
      <c r="H31" s="339">
        <f>SUM(H27,H30)</f>
        <v>101954085</v>
      </c>
      <c r="I31" s="340">
        <f>SUM(H31/G31)</f>
        <v>0.6130049707209712</v>
      </c>
    </row>
    <row r="32" spans="1:9" ht="12.75">
      <c r="A32" s="1077"/>
      <c r="B32" s="984" t="s">
        <v>101</v>
      </c>
      <c r="C32" s="985"/>
      <c r="D32" s="985"/>
      <c r="E32" s="991"/>
      <c r="F32" s="342"/>
      <c r="G32" s="343">
        <f>SUM(G27,G18)</f>
        <v>172818529</v>
      </c>
      <c r="H32" s="344">
        <f>SUM(H27,H18)</f>
        <v>108454085</v>
      </c>
      <c r="I32" s="345">
        <f>SUM(H32/G32)</f>
        <v>0.6275605146482875</v>
      </c>
    </row>
    <row r="33" spans="1:9" ht="12.75">
      <c r="A33" s="1077"/>
      <c r="B33" s="984" t="s">
        <v>45</v>
      </c>
      <c r="C33" s="985"/>
      <c r="D33" s="985"/>
      <c r="E33" s="991"/>
      <c r="F33" s="342"/>
      <c r="G33" s="343">
        <v>0</v>
      </c>
      <c r="H33" s="344">
        <f>SUM(H30,H23)</f>
        <v>0</v>
      </c>
      <c r="I33" s="345"/>
    </row>
    <row r="34" spans="1:10" ht="13.5" thickBot="1">
      <c r="A34" s="1077"/>
      <c r="B34" s="941" t="s">
        <v>5</v>
      </c>
      <c r="C34" s="941"/>
      <c r="D34" s="941"/>
      <c r="E34" s="941"/>
      <c r="F34" s="347"/>
      <c r="G34" s="348">
        <f>SUM(G25,G31)</f>
        <v>172818529</v>
      </c>
      <c r="H34" s="339">
        <f>SUM(H31,H25)</f>
        <v>108454085</v>
      </c>
      <c r="I34" s="349">
        <f>SUM(H34/G34)</f>
        <v>0.6275605146482875</v>
      </c>
      <c r="J34" s="350"/>
    </row>
    <row r="35" spans="1:9" ht="13.5" thickBot="1">
      <c r="A35" s="239" t="s">
        <v>57</v>
      </c>
      <c r="B35" s="958" t="s">
        <v>0</v>
      </c>
      <c r="C35" s="958"/>
      <c r="D35" s="958"/>
      <c r="E35" s="958"/>
      <c r="F35" s="282"/>
      <c r="G35" s="351">
        <f>SUM(G34,G10)</f>
        <v>172818529</v>
      </c>
      <c r="H35" s="352">
        <f>SUM(H34,H10)</f>
        <v>108454085</v>
      </c>
      <c r="I35" s="353">
        <f>SUM(H35/G35)</f>
        <v>0.6275605146482875</v>
      </c>
    </row>
  </sheetData>
  <sheetProtection/>
  <mergeCells count="30">
    <mergeCell ref="B35:E35"/>
    <mergeCell ref="B33:E33"/>
    <mergeCell ref="B34:E34"/>
    <mergeCell ref="C18:C22"/>
    <mergeCell ref="C27:C29"/>
    <mergeCell ref="C25:E25"/>
    <mergeCell ref="B26:B28"/>
    <mergeCell ref="C26:E26"/>
    <mergeCell ref="D27:E27"/>
    <mergeCell ref="D18:E18"/>
    <mergeCell ref="C15:E15"/>
    <mergeCell ref="A30:A34"/>
    <mergeCell ref="B30:B31"/>
    <mergeCell ref="D30:E30"/>
    <mergeCell ref="C31:E31"/>
    <mergeCell ref="B32:E32"/>
    <mergeCell ref="A16:A28"/>
    <mergeCell ref="B16:E16"/>
    <mergeCell ref="B17:B25"/>
    <mergeCell ref="C17:E17"/>
    <mergeCell ref="D23:E23"/>
    <mergeCell ref="A1:I1"/>
    <mergeCell ref="A2:I2"/>
    <mergeCell ref="C11:E11"/>
    <mergeCell ref="C12:E12"/>
    <mergeCell ref="C13:E13"/>
    <mergeCell ref="C14:E14"/>
    <mergeCell ref="A6:E9"/>
    <mergeCell ref="F6:F9"/>
    <mergeCell ref="B10:E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1"/>
  <headerFooter alignWithMargins="0">
    <oddHeader>&amp;R&amp;"Arial,Félkövér"&amp;8 10.sz.mell. Solymár NK.Önk.
&amp;"Arial,Normál"2019. évi költségvetési rendeletéhez</oddHeader>
    <oddFooter>&amp;L&amp;"Arial,Normál"&amp;8&amp;D&amp;C&amp;"Arial,Normál"&amp;8&amp;N/&amp;P&amp;R&amp;"Arial,Normál"&amp;8&amp;F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D39"/>
  <sheetViews>
    <sheetView workbookViewId="0" topLeftCell="A1">
      <selection activeCell="C33" sqref="C33"/>
    </sheetView>
  </sheetViews>
  <sheetFormatPr defaultColWidth="9.00390625" defaultRowHeight="12.75"/>
  <cols>
    <col min="1" max="1" width="43.75390625" style="112" customWidth="1"/>
    <col min="2" max="2" width="14.25390625" style="112" customWidth="1"/>
    <col min="3" max="3" width="43.75390625" style="112" customWidth="1"/>
    <col min="4" max="4" width="14.25390625" style="112" customWidth="1"/>
    <col min="5" max="16384" width="9.125" style="112" customWidth="1"/>
  </cols>
  <sheetData>
    <row r="1" spans="1:4" ht="16.5" customHeight="1">
      <c r="A1" s="1083" t="s">
        <v>663</v>
      </c>
      <c r="B1" s="1083"/>
      <c r="C1" s="1083"/>
      <c r="D1" s="1083"/>
    </row>
    <row r="2" spans="1:4" ht="16.5" customHeight="1">
      <c r="A2" s="1083" t="s">
        <v>289</v>
      </c>
      <c r="B2" s="1083"/>
      <c r="C2" s="1083"/>
      <c r="D2" s="1083"/>
    </row>
    <row r="3" ht="16.5" customHeight="1" thickBot="1"/>
    <row r="4" spans="1:4" ht="26.25" customHeight="1" thickBot="1">
      <c r="A4" s="1080"/>
      <c r="B4" s="1081"/>
      <c r="C4" s="1081"/>
      <c r="D4" s="1082"/>
    </row>
    <row r="5" spans="1:4" s="19" customFormat="1" ht="12.75">
      <c r="A5" s="61" t="s">
        <v>199</v>
      </c>
      <c r="B5" s="62" t="s">
        <v>525</v>
      </c>
      <c r="C5" s="62" t="s">
        <v>200</v>
      </c>
      <c r="D5" s="62" t="s">
        <v>525</v>
      </c>
    </row>
    <row r="6" spans="1:4" ht="12.75">
      <c r="A6" s="28" t="s">
        <v>312</v>
      </c>
      <c r="B6" s="354">
        <f>SUM('2. ÖNK.BEV.'!F11)</f>
        <v>375054987</v>
      </c>
      <c r="C6" s="29" t="s">
        <v>140</v>
      </c>
      <c r="D6" s="355">
        <f>SUM('5.Önk.kiadásai'!F12)</f>
        <v>605535482</v>
      </c>
    </row>
    <row r="7" spans="1:4" ht="12.75">
      <c r="A7" s="28" t="s">
        <v>355</v>
      </c>
      <c r="B7" s="354">
        <f>SUM('2. ÖNK.BEV.'!F12)</f>
        <v>52087730</v>
      </c>
      <c r="C7" s="29" t="s">
        <v>201</v>
      </c>
      <c r="D7" s="355">
        <f>SUM('5.Önk.kiadásai'!F13)</f>
        <v>121870131</v>
      </c>
    </row>
    <row r="8" spans="1:4" ht="12.75">
      <c r="A8" s="28" t="s">
        <v>283</v>
      </c>
      <c r="B8" s="354">
        <f>SUM('2. ÖNK.BEV.'!F14)</f>
        <v>853500000</v>
      </c>
      <c r="C8" s="29" t="s">
        <v>197</v>
      </c>
      <c r="D8" s="355">
        <f>SUM('5.Önk.kiadásai'!F14)</f>
        <v>376403399</v>
      </c>
    </row>
    <row r="9" spans="1:4" ht="12.75">
      <c r="A9" s="28" t="s">
        <v>356</v>
      </c>
      <c r="B9" s="354">
        <f>SUM('2. ÖNK.BEV.'!F15)</f>
        <v>79100373</v>
      </c>
      <c r="C9" s="29" t="s">
        <v>353</v>
      </c>
      <c r="D9" s="355">
        <f>SUM('5.Önk.kiadásai'!F15)</f>
        <v>22444000</v>
      </c>
    </row>
    <row r="10" spans="1:4" ht="12.75">
      <c r="A10" s="125" t="s">
        <v>357</v>
      </c>
      <c r="B10" s="354">
        <f>SUM('2. ÖNK.BEV.'!F30)</f>
        <v>154292116</v>
      </c>
      <c r="C10" s="30" t="s">
        <v>298</v>
      </c>
      <c r="D10" s="355">
        <f>SUM('5.Önk.kiadásai'!F16)</f>
        <v>0</v>
      </c>
    </row>
    <row r="11" spans="1:4" ht="12.75">
      <c r="A11" s="125"/>
      <c r="B11" s="354"/>
      <c r="C11" s="30" t="s">
        <v>648</v>
      </c>
      <c r="D11" s="355">
        <f>+'9.Támogatás ért.kiad.'!E33</f>
        <v>335000</v>
      </c>
    </row>
    <row r="12" spans="1:4" ht="12.75">
      <c r="A12" s="125"/>
      <c r="B12" s="354"/>
      <c r="C12" s="30" t="s">
        <v>500</v>
      </c>
      <c r="D12" s="355">
        <f>SUM('9.Támogatás ért.kiad.'!E30)</f>
        <v>0</v>
      </c>
    </row>
    <row r="13" spans="1:4" ht="12.75">
      <c r="A13" s="125"/>
      <c r="B13" s="354"/>
      <c r="C13" s="30" t="s">
        <v>501</v>
      </c>
      <c r="D13" s="355">
        <f>SUM('9.Támogatás ért.kiad.'!E31)</f>
        <v>4000000</v>
      </c>
    </row>
    <row r="14" spans="1:4" ht="12.75">
      <c r="A14" s="125"/>
      <c r="B14" s="354"/>
      <c r="C14" s="30" t="s">
        <v>502</v>
      </c>
      <c r="D14" s="355">
        <f>SUM('9.Támogatás ért.kiad.'!E32)</f>
        <v>27492378</v>
      </c>
    </row>
    <row r="15" spans="1:4" ht="12.75">
      <c r="A15" s="125"/>
      <c r="B15" s="354"/>
      <c r="C15" s="30" t="s">
        <v>354</v>
      </c>
      <c r="D15" s="355">
        <f>SUM('5.Önk.kiadásai'!F18)</f>
        <v>181812520</v>
      </c>
    </row>
    <row r="16" spans="1:4" ht="12.75">
      <c r="A16" s="125" t="s">
        <v>231</v>
      </c>
      <c r="B16" s="354">
        <f>SUM('2. ÖNK.BEV.'!F36)</f>
        <v>806710412</v>
      </c>
      <c r="C16" s="30" t="s">
        <v>243</v>
      </c>
      <c r="D16" s="355">
        <f>SUM('5.Önk.kiadásai'!F41)</f>
        <v>806710412</v>
      </c>
    </row>
    <row r="17" spans="1:4" ht="12.75">
      <c r="A17" s="28"/>
      <c r="B17" s="354"/>
      <c r="C17" s="29" t="s">
        <v>523</v>
      </c>
      <c r="D17" s="355">
        <f>SUM('5.Önk.kiadásai'!F33,'5.Önk.kiadásai'!F31)</f>
        <v>6500000</v>
      </c>
    </row>
    <row r="18" spans="1:4" ht="12.75">
      <c r="A18" s="356"/>
      <c r="B18" s="357"/>
      <c r="C18" s="29" t="s">
        <v>477</v>
      </c>
      <c r="D18" s="358">
        <f>SUM('5.Önk.kiadásai'!F40)</f>
        <v>11401107</v>
      </c>
    </row>
    <row r="19" spans="1:4" ht="13.5" thickBot="1">
      <c r="A19" s="63" t="s">
        <v>202</v>
      </c>
      <c r="B19" s="64">
        <f>SUM(B6:B17)</f>
        <v>2320745618</v>
      </c>
      <c r="C19" s="65" t="s">
        <v>203</v>
      </c>
      <c r="D19" s="66">
        <f>SUM(D6:D18)</f>
        <v>2164504429</v>
      </c>
    </row>
    <row r="20" spans="1:4" s="19" customFormat="1" ht="12.75">
      <c r="A20" s="67" t="s">
        <v>204</v>
      </c>
      <c r="B20" s="62" t="s">
        <v>525</v>
      </c>
      <c r="C20" s="68" t="s">
        <v>205</v>
      </c>
      <c r="D20" s="62" t="s">
        <v>525</v>
      </c>
    </row>
    <row r="21" spans="1:4" ht="12.75">
      <c r="A21" s="28" t="s">
        <v>316</v>
      </c>
      <c r="B21" s="354">
        <f>SUM('2. ÖNK.BEV.'!F13)</f>
        <v>77311764</v>
      </c>
      <c r="C21" s="29" t="s">
        <v>307</v>
      </c>
      <c r="D21" s="355">
        <f>SUM('5.Önk.kiadásai'!F20)</f>
        <v>13061799</v>
      </c>
    </row>
    <row r="22" spans="1:4" ht="12.75">
      <c r="A22" s="28" t="s">
        <v>358</v>
      </c>
      <c r="B22" s="354">
        <f>SUM('2. ÖNK.BEV.'!F17)</f>
        <v>8000000</v>
      </c>
      <c r="C22" s="29" t="s">
        <v>308</v>
      </c>
      <c r="D22" s="355">
        <f>SUM('5.Önk.kiadásai'!F21)</f>
        <v>147048569</v>
      </c>
    </row>
    <row r="23" spans="1:4" ht="12.75">
      <c r="A23" s="28" t="s">
        <v>359</v>
      </c>
      <c r="B23" s="354">
        <f>SUM('2. ÖNK.BEV.'!F18)</f>
        <v>14246000</v>
      </c>
      <c r="C23" s="29" t="s">
        <v>244</v>
      </c>
      <c r="D23" s="355">
        <f>SUM('5.Önk.kiadásai'!F42)</f>
        <v>5357195</v>
      </c>
    </row>
    <row r="24" spans="1:4" ht="12.75">
      <c r="A24" s="28" t="s">
        <v>96</v>
      </c>
      <c r="B24" s="354">
        <f>SUM('2. ÖNK.BEV.'!F20)</f>
        <v>6265500</v>
      </c>
      <c r="C24" s="29"/>
      <c r="D24" s="359"/>
    </row>
    <row r="25" spans="1:4" ht="12.75">
      <c r="A25" s="102" t="s">
        <v>360</v>
      </c>
      <c r="B25" s="354">
        <f>SUM('2. ÖNK.BEV.'!F31)</f>
        <v>0</v>
      </c>
      <c r="C25" s="29" t="s">
        <v>206</v>
      </c>
      <c r="D25" s="358">
        <f>SUM('5.Önk.kiadásai'!F34)</f>
        <v>101954085</v>
      </c>
    </row>
    <row r="26" spans="1:4" ht="12.75">
      <c r="A26" s="28" t="s">
        <v>361</v>
      </c>
      <c r="B26" s="354">
        <f>SUM('2. ÖNK.BEV.'!F37)</f>
        <v>5357195</v>
      </c>
      <c r="D26" s="359"/>
    </row>
    <row r="27" spans="1:4" ht="13.5" thickBot="1">
      <c r="A27" s="69" t="s">
        <v>207</v>
      </c>
      <c r="B27" s="70">
        <f>SUM(B21:B26)</f>
        <v>111180459</v>
      </c>
      <c r="C27" s="71" t="s">
        <v>208</v>
      </c>
      <c r="D27" s="72">
        <f>SUM(D21:D25)</f>
        <v>267421648</v>
      </c>
    </row>
    <row r="28" spans="1:4" ht="15" thickBot="1">
      <c r="A28" s="92" t="s">
        <v>209</v>
      </c>
      <c r="B28" s="93">
        <f>SUM(B19,B27)</f>
        <v>2431926077</v>
      </c>
      <c r="C28" s="94" t="s">
        <v>210</v>
      </c>
      <c r="D28" s="95">
        <f>SUM(D19,D27)</f>
        <v>2431926077</v>
      </c>
    </row>
    <row r="29" spans="1:4" ht="12.75">
      <c r="A29" s="360"/>
      <c r="B29" s="360"/>
      <c r="D29" s="360"/>
    </row>
    <row r="30" ht="12.75">
      <c r="A30" s="360"/>
    </row>
    <row r="31" ht="12.75">
      <c r="A31" s="360"/>
    </row>
    <row r="32" ht="12.75">
      <c r="A32" s="360"/>
    </row>
    <row r="33" ht="12.75">
      <c r="A33" s="360"/>
    </row>
    <row r="34" ht="12.75">
      <c r="A34" s="360"/>
    </row>
    <row r="35" ht="12.75">
      <c r="A35" s="360"/>
    </row>
    <row r="36" ht="12.75">
      <c r="A36" s="360"/>
    </row>
    <row r="37" ht="12.75">
      <c r="A37" s="20"/>
    </row>
    <row r="38" ht="12.75">
      <c r="A38" s="360"/>
    </row>
    <row r="39" ht="12.75">
      <c r="A39" s="21"/>
    </row>
  </sheetData>
  <sheetProtection/>
  <mergeCells count="3">
    <mergeCell ref="A4:D4"/>
    <mergeCell ref="A1:D1"/>
    <mergeCell ref="A2:D2"/>
  </mergeCells>
  <printOptions horizontalCentered="1"/>
  <pageMargins left="0.7480314960629921" right="0.6692913385826772" top="1.7322834645669292" bottom="0.984251968503937" header="0.9055118110236221" footer="0.5118110236220472"/>
  <pageSetup horizontalDpi="600" verticalDpi="600" orientation="landscape" paperSize="9" r:id="rId1"/>
  <headerFooter alignWithMargins="0">
    <oddHeader>&amp;R&amp;"Arial,Félkövér"&amp;8 11. sz.mell. Solymár NK.Önk.
&amp;"Arial,Normál" 2019. évi költségvetési rendeletéhez</oddHeader>
    <oddFooter>&amp;L&amp;"Arial,Normál"&amp;8&amp;D&amp;C&amp;"Arial,Normál"&amp;8&amp;N/&amp;P&amp;R&amp;"Arial,Normál"&amp;8&amp;F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24"/>
  <sheetViews>
    <sheetView workbookViewId="0" topLeftCell="A7">
      <selection activeCell="J16" sqref="J16"/>
    </sheetView>
  </sheetViews>
  <sheetFormatPr defaultColWidth="9.00390625" defaultRowHeight="12.75"/>
  <cols>
    <col min="1" max="1" width="5.75390625" style="683" customWidth="1"/>
    <col min="2" max="2" width="22.75390625" style="683" customWidth="1"/>
    <col min="3" max="3" width="13.75390625" style="683" customWidth="1"/>
    <col min="4" max="4" width="5.75390625" style="683" customWidth="1"/>
    <col min="5" max="5" width="22.75390625" style="683" customWidth="1"/>
    <col min="6" max="6" width="13.75390625" style="683" customWidth="1"/>
    <col min="7" max="16384" width="9.125" style="683" customWidth="1"/>
  </cols>
  <sheetData>
    <row r="1" spans="1:6" ht="12.75">
      <c r="A1" s="1084" t="s">
        <v>211</v>
      </c>
      <c r="B1" s="1084"/>
      <c r="C1" s="1084"/>
      <c r="D1" s="1084"/>
      <c r="E1" s="1084"/>
      <c r="F1" s="1084"/>
    </row>
    <row r="2" ht="13.5" thickBot="1">
      <c r="F2" s="290" t="s">
        <v>526</v>
      </c>
    </row>
    <row r="3" spans="1:6" ht="26.25" thickBot="1">
      <c r="A3" s="126" t="s">
        <v>212</v>
      </c>
      <c r="B3" s="127" t="s">
        <v>213</v>
      </c>
      <c r="C3" s="128" t="s">
        <v>214</v>
      </c>
      <c r="D3" s="128" t="s">
        <v>212</v>
      </c>
      <c r="E3" s="128" t="s">
        <v>215</v>
      </c>
      <c r="F3" s="129" t="s">
        <v>214</v>
      </c>
    </row>
    <row r="4" spans="1:6" ht="25.5">
      <c r="A4" s="130" t="s">
        <v>57</v>
      </c>
      <c r="B4" s="131" t="s">
        <v>283</v>
      </c>
      <c r="C4" s="684">
        <f>SUM(C5:C14)</f>
        <v>853500000</v>
      </c>
      <c r="D4" s="132" t="s">
        <v>57</v>
      </c>
      <c r="E4" s="133" t="s">
        <v>652</v>
      </c>
      <c r="F4" s="685">
        <f>SUM(F5:F14)</f>
        <v>3702000</v>
      </c>
    </row>
    <row r="5" spans="1:6" ht="12.75">
      <c r="A5" s="686"/>
      <c r="B5" s="687" t="s">
        <v>216</v>
      </c>
      <c r="C5" s="688"/>
      <c r="D5" s="689"/>
      <c r="E5" s="690" t="s">
        <v>216</v>
      </c>
      <c r="F5" s="691"/>
    </row>
    <row r="6" spans="1:6" s="696" customFormat="1" ht="12.75">
      <c r="A6" s="692"/>
      <c r="B6" s="134" t="s">
        <v>403</v>
      </c>
      <c r="C6" s="693">
        <f>SUM('4. ÖNK.Bev.részl.'!G21)</f>
        <v>190000000</v>
      </c>
      <c r="D6" s="694"/>
      <c r="E6" s="135" t="s">
        <v>425</v>
      </c>
      <c r="F6" s="896">
        <v>1100000</v>
      </c>
    </row>
    <row r="7" spans="1:6" s="696" customFormat="1" ht="12.75">
      <c r="A7" s="692"/>
      <c r="B7" s="134" t="s">
        <v>404</v>
      </c>
      <c r="C7" s="693">
        <f>SUM('4. ÖNK.Bev.részl.'!G22)</f>
        <v>119000000</v>
      </c>
      <c r="D7" s="694"/>
      <c r="E7" s="135" t="s">
        <v>426</v>
      </c>
      <c r="F7" s="896">
        <v>700000</v>
      </c>
    </row>
    <row r="8" spans="1:6" s="696" customFormat="1" ht="12.75">
      <c r="A8" s="692"/>
      <c r="B8" s="134" t="s">
        <v>405</v>
      </c>
      <c r="C8" s="693">
        <f>SUM('4. ÖNK.Bev.részl.'!G23)</f>
        <v>2000000</v>
      </c>
      <c r="D8" s="694"/>
      <c r="E8" s="135" t="s">
        <v>427</v>
      </c>
      <c r="F8" s="896">
        <v>1152000</v>
      </c>
    </row>
    <row r="9" spans="1:6" s="696" customFormat="1" ht="25.5">
      <c r="A9" s="692"/>
      <c r="B9" s="134" t="s">
        <v>406</v>
      </c>
      <c r="C9" s="693">
        <f>SUM('4. ÖNK.Bev.részl.'!G24)</f>
        <v>483000000</v>
      </c>
      <c r="D9" s="694"/>
      <c r="E9" s="135" t="s">
        <v>428</v>
      </c>
      <c r="F9" s="896">
        <v>0</v>
      </c>
    </row>
    <row r="10" spans="1:6" s="696" customFormat="1" ht="25.5">
      <c r="A10" s="692"/>
      <c r="B10" s="134" t="s">
        <v>407</v>
      </c>
      <c r="C10" s="693">
        <f>SUM('4. ÖNK.Bev.részl.'!G25)</f>
        <v>48000000</v>
      </c>
      <c r="D10" s="694"/>
      <c r="E10" s="135" t="s">
        <v>429</v>
      </c>
      <c r="F10" s="896"/>
    </row>
    <row r="11" spans="1:6" s="696" customFormat="1" ht="25.5">
      <c r="A11" s="692"/>
      <c r="B11" s="134" t="s">
        <v>408</v>
      </c>
      <c r="C11" s="693">
        <f>SUM('4. ÖNK.Bev.részl.'!G26)</f>
        <v>0</v>
      </c>
      <c r="D11" s="694"/>
      <c r="E11" s="135" t="s">
        <v>430</v>
      </c>
      <c r="F11" s="896">
        <v>0</v>
      </c>
    </row>
    <row r="12" spans="1:6" s="696" customFormat="1" ht="25.5">
      <c r="A12" s="692"/>
      <c r="B12" s="134" t="s">
        <v>409</v>
      </c>
      <c r="C12" s="693">
        <f>SUM('4. ÖNK.Bev.részl.'!G27)</f>
        <v>3500000</v>
      </c>
      <c r="D12" s="694"/>
      <c r="E12" s="135" t="s">
        <v>431</v>
      </c>
      <c r="F12" s="896">
        <v>750000</v>
      </c>
    </row>
    <row r="13" spans="1:6" s="696" customFormat="1" ht="25.5">
      <c r="A13" s="692"/>
      <c r="B13" s="134" t="s">
        <v>503</v>
      </c>
      <c r="C13" s="693">
        <f>SUM('4. ÖNK.Bev.részl.'!G28)</f>
        <v>8000000</v>
      </c>
      <c r="D13" s="694"/>
      <c r="E13" s="135" t="s">
        <v>432</v>
      </c>
      <c r="F13" s="695">
        <v>0</v>
      </c>
    </row>
    <row r="14" spans="1:6" s="696" customFormat="1" ht="26.25" thickBot="1">
      <c r="A14" s="692"/>
      <c r="B14" s="134"/>
      <c r="C14" s="693"/>
      <c r="D14" s="694"/>
      <c r="E14" s="136" t="s">
        <v>433</v>
      </c>
      <c r="F14" s="695">
        <v>0</v>
      </c>
    </row>
    <row r="15" spans="1:6" ht="39" thickBot="1">
      <c r="A15" s="137" t="s">
        <v>114</v>
      </c>
      <c r="B15" s="138" t="s">
        <v>103</v>
      </c>
      <c r="C15" s="697">
        <f>SUM(C17:C23)</f>
        <v>79100373</v>
      </c>
      <c r="D15" s="139" t="s">
        <v>114</v>
      </c>
      <c r="E15" s="140" t="s">
        <v>410</v>
      </c>
      <c r="F15" s="698">
        <f>SUM(F17:F23)</f>
        <v>9647</v>
      </c>
    </row>
    <row r="16" spans="1:6" ht="12.75">
      <c r="A16" s="686"/>
      <c r="B16" s="134" t="s">
        <v>216</v>
      </c>
      <c r="C16" s="688"/>
      <c r="D16" s="689"/>
      <c r="E16" s="135" t="s">
        <v>216</v>
      </c>
      <c r="F16" s="691"/>
    </row>
    <row r="17" spans="1:6" ht="23.25" customHeight="1">
      <c r="A17" s="686" t="s">
        <v>55</v>
      </c>
      <c r="B17" s="134" t="s">
        <v>414</v>
      </c>
      <c r="C17" s="688">
        <f>SUM('4. ÖNK.Bev.részl.'!G30)</f>
        <v>16108588</v>
      </c>
      <c r="D17" s="689" t="s">
        <v>218</v>
      </c>
      <c r="E17" s="135" t="s">
        <v>411</v>
      </c>
      <c r="F17" s="691">
        <v>0</v>
      </c>
    </row>
    <row r="18" spans="1:6" ht="28.5" customHeight="1">
      <c r="A18" s="686" t="s">
        <v>56</v>
      </c>
      <c r="B18" s="134" t="s">
        <v>415</v>
      </c>
      <c r="C18" s="688">
        <f>SUM('4. ÖNK.Bev.részl.'!G31)</f>
        <v>22243200</v>
      </c>
      <c r="D18" s="689" t="s">
        <v>434</v>
      </c>
      <c r="E18" s="135" t="s">
        <v>412</v>
      </c>
      <c r="F18" s="699">
        <v>0</v>
      </c>
    </row>
    <row r="19" spans="1:6" ht="28.5" customHeight="1">
      <c r="A19" s="686" t="s">
        <v>57</v>
      </c>
      <c r="B19" s="141" t="s">
        <v>416</v>
      </c>
      <c r="C19" s="688">
        <f>SUM('4. ÖNK.Bev.részl.'!G32)</f>
        <v>25584732</v>
      </c>
      <c r="D19" s="689" t="s">
        <v>217</v>
      </c>
      <c r="E19" s="142" t="s">
        <v>413</v>
      </c>
      <c r="F19" s="895">
        <v>9647</v>
      </c>
    </row>
    <row r="20" spans="1:6" ht="28.5" customHeight="1">
      <c r="A20" s="686" t="s">
        <v>114</v>
      </c>
      <c r="B20" s="141" t="s">
        <v>417</v>
      </c>
      <c r="C20" s="688">
        <f>SUM('4. ÖNK.Bev.részl.'!G33)</f>
        <v>15147853</v>
      </c>
      <c r="D20" s="689" t="s">
        <v>435</v>
      </c>
      <c r="E20" s="142" t="s">
        <v>420</v>
      </c>
      <c r="F20" s="700">
        <v>0</v>
      </c>
    </row>
    <row r="21" spans="1:6" ht="28.5" customHeight="1">
      <c r="A21" s="686" t="s">
        <v>115</v>
      </c>
      <c r="B21" s="141" t="s">
        <v>418</v>
      </c>
      <c r="C21" s="688">
        <f>SUM('4. ÖNK.Bev.részl.'!G34)</f>
        <v>0</v>
      </c>
      <c r="D21" s="689" t="s">
        <v>436</v>
      </c>
      <c r="E21" s="142" t="s">
        <v>421</v>
      </c>
      <c r="F21" s="700">
        <v>0</v>
      </c>
    </row>
    <row r="22" spans="1:6" ht="28.5" customHeight="1">
      <c r="A22" s="686" t="s">
        <v>62</v>
      </c>
      <c r="B22" s="141" t="s">
        <v>419</v>
      </c>
      <c r="C22" s="688">
        <f>SUM('4. ÖNK.Bev.részl.'!G35)</f>
        <v>6000</v>
      </c>
      <c r="D22" s="689" t="s">
        <v>437</v>
      </c>
      <c r="E22" s="142" t="s">
        <v>422</v>
      </c>
      <c r="F22" s="700">
        <v>0</v>
      </c>
    </row>
    <row r="23" spans="1:6" ht="39" thickBot="1">
      <c r="A23" s="686" t="s">
        <v>64</v>
      </c>
      <c r="B23" s="143" t="s">
        <v>423</v>
      </c>
      <c r="C23" s="688">
        <f>SUM('4. ÖNK.Bev.részl.'!G36)</f>
        <v>10000</v>
      </c>
      <c r="D23" s="689" t="s">
        <v>438</v>
      </c>
      <c r="E23" s="136" t="s">
        <v>424</v>
      </c>
      <c r="F23" s="701">
        <v>0</v>
      </c>
    </row>
    <row r="24" spans="1:6" ht="26.25" thickBot="1">
      <c r="A24" s="144" t="s">
        <v>219</v>
      </c>
      <c r="B24" s="145" t="s">
        <v>220</v>
      </c>
      <c r="C24" s="146">
        <f>SUM(C4,C15)</f>
        <v>932600373</v>
      </c>
      <c r="D24" s="702"/>
      <c r="E24" s="147" t="s">
        <v>221</v>
      </c>
      <c r="F24" s="148">
        <f>SUM(F4,F15)</f>
        <v>3711647</v>
      </c>
    </row>
  </sheetData>
  <sheetProtection/>
  <mergeCells count="1">
    <mergeCell ref="A1:F1"/>
  </mergeCells>
  <printOptions horizontalCentered="1" verticalCentered="1"/>
  <pageMargins left="0.7874015748031497" right="0.7874015748031497" top="2.2440944881889764" bottom="0.984251968503937" header="1.141732283464567" footer="0.5118110236220472"/>
  <pageSetup horizontalDpi="600" verticalDpi="600" orientation="portrait" paperSize="9" r:id="rId1"/>
  <headerFooter alignWithMargins="0">
    <oddHeader xml:space="preserve">&amp;C&amp;"Arial,Félkövér dőlt"
&amp;R&amp;"Arial,Félkövér"&amp;8 12.sz.mell.Solymár NK.Önk.
&amp;"Arial,Normál"2019. évi költségvetési rendeletéhez&amp;"Arial,Félkövér" </oddHeader>
    <oddFooter>&amp;L&amp;"Arial,Normál"&amp;8&amp;D&amp;C&amp;"Arial,Normál"&amp;8&amp;N/&amp;P&amp;R&amp;"Arial,Normál"&amp;8&amp;F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P181"/>
  <sheetViews>
    <sheetView zoomScale="90" zoomScaleNormal="90" workbookViewId="0" topLeftCell="A133">
      <selection activeCell="G11" sqref="G11"/>
    </sheetView>
  </sheetViews>
  <sheetFormatPr defaultColWidth="9.00390625" defaultRowHeight="12.75"/>
  <cols>
    <col min="1" max="1" width="35.625" style="151" customWidth="1"/>
    <col min="2" max="12" width="12.75390625" style="151" bestFit="1" customWidth="1"/>
    <col min="13" max="13" width="13.75390625" style="151" bestFit="1" customWidth="1"/>
    <col min="14" max="14" width="14.125" style="151" customWidth="1"/>
    <col min="15" max="15" width="12.00390625" style="151" bestFit="1" customWidth="1"/>
    <col min="16" max="16" width="9.875" style="151" bestFit="1" customWidth="1"/>
    <col min="17" max="16384" width="9.125" style="151" customWidth="1"/>
  </cols>
  <sheetData>
    <row r="1" spans="1:14" ht="16.5" customHeight="1" thickBot="1">
      <c r="A1" s="1087" t="s">
        <v>269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8"/>
      <c r="M1" s="1088"/>
      <c r="N1" s="1089"/>
    </row>
    <row r="2" spans="1:14" ht="16.5" thickBot="1">
      <c r="A2" s="1087" t="s">
        <v>248</v>
      </c>
      <c r="B2" s="1088"/>
      <c r="C2" s="1088"/>
      <c r="D2" s="1088"/>
      <c r="E2" s="1088"/>
      <c r="F2" s="1088"/>
      <c r="G2" s="1088"/>
      <c r="H2" s="1088"/>
      <c r="I2" s="1088"/>
      <c r="J2" s="1088"/>
      <c r="K2" s="1088"/>
      <c r="L2" s="1088"/>
      <c r="M2" s="1088"/>
      <c r="N2" s="1089"/>
    </row>
    <row r="3" spans="1:14" ht="12.75">
      <c r="A3" s="73" t="s">
        <v>53</v>
      </c>
      <c r="B3" s="1090" t="s">
        <v>678</v>
      </c>
      <c r="C3" s="1091"/>
      <c r="D3" s="1091"/>
      <c r="E3" s="1091"/>
      <c r="F3" s="1091"/>
      <c r="G3" s="1091"/>
      <c r="H3" s="1091"/>
      <c r="I3" s="1091"/>
      <c r="J3" s="1091"/>
      <c r="K3" s="1091"/>
      <c r="L3" s="1091"/>
      <c r="M3" s="1092"/>
      <c r="N3" s="1085" t="s">
        <v>249</v>
      </c>
    </row>
    <row r="4" spans="1:14" ht="13.5" thickBot="1">
      <c r="A4" s="74"/>
      <c r="B4" s="703" t="s">
        <v>250</v>
      </c>
      <c r="C4" s="704" t="s">
        <v>251</v>
      </c>
      <c r="D4" s="704" t="s">
        <v>252</v>
      </c>
      <c r="E4" s="704" t="s">
        <v>253</v>
      </c>
      <c r="F4" s="704" t="s">
        <v>254</v>
      </c>
      <c r="G4" s="704" t="s">
        <v>255</v>
      </c>
      <c r="H4" s="704" t="s">
        <v>256</v>
      </c>
      <c r="I4" s="704" t="s">
        <v>257</v>
      </c>
      <c r="J4" s="704" t="s">
        <v>258</v>
      </c>
      <c r="K4" s="704" t="s">
        <v>259</v>
      </c>
      <c r="L4" s="704" t="s">
        <v>260</v>
      </c>
      <c r="M4" s="705" t="s">
        <v>261</v>
      </c>
      <c r="N4" s="1086"/>
    </row>
    <row r="5" spans="1:14" ht="12.75">
      <c r="A5" s="34" t="s">
        <v>447</v>
      </c>
      <c r="B5" s="31">
        <v>3002988</v>
      </c>
      <c r="C5" s="32">
        <v>3577394</v>
      </c>
      <c r="D5" s="32">
        <v>3577394</v>
      </c>
      <c r="E5" s="32">
        <v>3577394</v>
      </c>
      <c r="F5" s="32">
        <v>3577394</v>
      </c>
      <c r="G5" s="32">
        <v>3577394</v>
      </c>
      <c r="H5" s="32">
        <v>3577394</v>
      </c>
      <c r="I5" s="32">
        <v>3577394</v>
      </c>
      <c r="J5" s="32">
        <v>3577394</v>
      </c>
      <c r="K5" s="32">
        <v>3577394</v>
      </c>
      <c r="L5" s="32">
        <v>7974218</v>
      </c>
      <c r="M5" s="32">
        <v>3577399</v>
      </c>
      <c r="N5" s="78">
        <f aca="true" t="shared" si="0" ref="N5:N16">SUM(B5:M5)</f>
        <v>46751151</v>
      </c>
    </row>
    <row r="6" spans="1:14" ht="12.75">
      <c r="A6" s="34" t="s">
        <v>448</v>
      </c>
      <c r="B6" s="35">
        <v>585583</v>
      </c>
      <c r="C6" s="36">
        <v>690736</v>
      </c>
      <c r="D6" s="36">
        <v>690736</v>
      </c>
      <c r="E6" s="36">
        <v>690736</v>
      </c>
      <c r="F6" s="36">
        <v>690736</v>
      </c>
      <c r="G6" s="36">
        <v>690736</v>
      </c>
      <c r="H6" s="36">
        <v>690736</v>
      </c>
      <c r="I6" s="36">
        <v>690736</v>
      </c>
      <c r="J6" s="36">
        <v>690736</v>
      </c>
      <c r="K6" s="36">
        <v>690736</v>
      </c>
      <c r="L6" s="36">
        <v>1548117</v>
      </c>
      <c r="M6" s="36">
        <v>690736</v>
      </c>
      <c r="N6" s="79">
        <f t="shared" si="0"/>
        <v>9041060</v>
      </c>
    </row>
    <row r="7" spans="1:14" ht="12.75">
      <c r="A7" s="706" t="s">
        <v>449</v>
      </c>
      <c r="B7" s="150">
        <v>20296229</v>
      </c>
      <c r="C7" s="36">
        <v>19307655</v>
      </c>
      <c r="D7" s="36">
        <v>16676875</v>
      </c>
      <c r="E7" s="36">
        <v>17894655</v>
      </c>
      <c r="F7" s="36">
        <v>17418655</v>
      </c>
      <c r="G7" s="36">
        <v>17262155</v>
      </c>
      <c r="H7" s="36">
        <v>16894655</v>
      </c>
      <c r="I7" s="36">
        <v>16513655</v>
      </c>
      <c r="J7" s="36">
        <v>16813655</v>
      </c>
      <c r="K7" s="36">
        <v>21875657</v>
      </c>
      <c r="L7" s="36">
        <v>20018855</v>
      </c>
      <c r="M7" s="729">
        <v>16867957</v>
      </c>
      <c r="N7" s="79">
        <f t="shared" si="0"/>
        <v>217840658</v>
      </c>
    </row>
    <row r="8" spans="1:14" ht="12.75">
      <c r="A8" s="34" t="s">
        <v>450</v>
      </c>
      <c r="B8" s="35">
        <v>858300</v>
      </c>
      <c r="C8" s="36">
        <v>1434300</v>
      </c>
      <c r="D8" s="36">
        <v>858300</v>
      </c>
      <c r="E8" s="36">
        <v>858300</v>
      </c>
      <c r="F8" s="36">
        <v>858300</v>
      </c>
      <c r="G8" s="36">
        <v>858300</v>
      </c>
      <c r="H8" s="36">
        <v>858300</v>
      </c>
      <c r="I8" s="36">
        <v>858300</v>
      </c>
      <c r="J8" s="36">
        <v>858300</v>
      </c>
      <c r="K8" s="36">
        <v>858700</v>
      </c>
      <c r="L8" s="36">
        <v>8358300</v>
      </c>
      <c r="M8" s="36">
        <v>4926300</v>
      </c>
      <c r="N8" s="79">
        <f t="shared" si="0"/>
        <v>22444000</v>
      </c>
    </row>
    <row r="9" spans="1:14" ht="12.75">
      <c r="A9" s="34" t="s">
        <v>451</v>
      </c>
      <c r="B9" s="35">
        <v>3291000</v>
      </c>
      <c r="C9" s="36">
        <v>2458500</v>
      </c>
      <c r="D9" s="36">
        <v>2291000</v>
      </c>
      <c r="E9" s="36">
        <v>3291000</v>
      </c>
      <c r="F9" s="36">
        <v>2291000</v>
      </c>
      <c r="G9" s="36">
        <v>2291000</v>
      </c>
      <c r="H9" s="36">
        <v>3291000</v>
      </c>
      <c r="I9" s="36">
        <v>2291000</v>
      </c>
      <c r="J9" s="36">
        <v>2458500</v>
      </c>
      <c r="K9" s="36">
        <v>3291000</v>
      </c>
      <c r="L9" s="36">
        <v>2291000</v>
      </c>
      <c r="M9" s="37">
        <v>2291378</v>
      </c>
      <c r="N9" s="79">
        <f t="shared" si="0"/>
        <v>31827378</v>
      </c>
    </row>
    <row r="10" spans="1:15" ht="12.75">
      <c r="A10" s="34" t="s">
        <v>508</v>
      </c>
      <c r="B10" s="150">
        <v>12579210</v>
      </c>
      <c r="C10" s="36">
        <v>12779210</v>
      </c>
      <c r="D10" s="36">
        <v>19079210</v>
      </c>
      <c r="E10" s="36">
        <v>18741210</v>
      </c>
      <c r="F10" s="36">
        <v>16079210</v>
      </c>
      <c r="G10" s="36">
        <v>16079210</v>
      </c>
      <c r="H10" s="36">
        <v>13829210</v>
      </c>
      <c r="I10" s="36">
        <v>14579210</v>
      </c>
      <c r="J10" s="36">
        <v>16329210</v>
      </c>
      <c r="K10" s="36">
        <v>16579210</v>
      </c>
      <c r="L10" s="36">
        <v>12579210</v>
      </c>
      <c r="M10" s="36">
        <v>12579210</v>
      </c>
      <c r="N10" s="79">
        <f>SUM(B10:M10)</f>
        <v>181812520</v>
      </c>
      <c r="O10" s="832"/>
    </row>
    <row r="11" spans="1:14" ht="12.75">
      <c r="A11" s="34" t="s">
        <v>452</v>
      </c>
      <c r="B11" s="150">
        <v>1225931</v>
      </c>
      <c r="C11" s="36">
        <v>1204363</v>
      </c>
      <c r="D11" s="36">
        <v>635000</v>
      </c>
      <c r="E11" s="36">
        <v>635000</v>
      </c>
      <c r="F11" s="36">
        <v>317500</v>
      </c>
      <c r="G11" s="36">
        <v>635000</v>
      </c>
      <c r="H11" s="36">
        <v>635000</v>
      </c>
      <c r="I11" s="36">
        <v>317500</v>
      </c>
      <c r="J11" s="36">
        <v>866775</v>
      </c>
      <c r="K11" s="36">
        <v>0</v>
      </c>
      <c r="L11" s="36">
        <v>0</v>
      </c>
      <c r="M11" s="37">
        <v>1232535</v>
      </c>
      <c r="N11" s="79">
        <f t="shared" si="0"/>
        <v>7704604</v>
      </c>
    </row>
    <row r="12" spans="1:14" ht="12.75">
      <c r="A12" s="34" t="s">
        <v>453</v>
      </c>
      <c r="B12" s="150">
        <v>23599750</v>
      </c>
      <c r="C12" s="36">
        <v>12261557</v>
      </c>
      <c r="D12" s="36">
        <v>4254284</v>
      </c>
      <c r="E12" s="36">
        <v>13250473</v>
      </c>
      <c r="F12" s="36">
        <v>24436204</v>
      </c>
      <c r="G12" s="36">
        <v>20615803</v>
      </c>
      <c r="H12" s="36">
        <v>6048248</v>
      </c>
      <c r="I12" s="36">
        <v>3358625</v>
      </c>
      <c r="J12" s="36">
        <v>29905000</v>
      </c>
      <c r="K12" s="36">
        <v>3429000</v>
      </c>
      <c r="L12" s="36">
        <v>5889625</v>
      </c>
      <c r="M12" s="37">
        <v>0</v>
      </c>
      <c r="N12" s="79">
        <f t="shared" si="0"/>
        <v>147048569</v>
      </c>
    </row>
    <row r="13" spans="1:15" s="707" customFormat="1" ht="12.75">
      <c r="A13" s="168" t="s">
        <v>509</v>
      </c>
      <c r="B13" s="35">
        <v>0</v>
      </c>
      <c r="C13" s="36">
        <v>0</v>
      </c>
      <c r="D13" s="36">
        <v>25000000</v>
      </c>
      <c r="E13" s="36">
        <v>0</v>
      </c>
      <c r="F13" s="36">
        <v>750000</v>
      </c>
      <c r="G13" s="36">
        <v>24500000</v>
      </c>
      <c r="H13" s="36">
        <v>0</v>
      </c>
      <c r="I13" s="36">
        <v>0</v>
      </c>
      <c r="J13" s="36">
        <v>33000000</v>
      </c>
      <c r="K13" s="36">
        <v>750000</v>
      </c>
      <c r="L13" s="36">
        <v>24454085</v>
      </c>
      <c r="M13" s="37">
        <v>0</v>
      </c>
      <c r="N13" s="79">
        <f t="shared" si="0"/>
        <v>108454085</v>
      </c>
      <c r="O13" s="832"/>
    </row>
    <row r="14" spans="1:14" s="707" customFormat="1" ht="12.75">
      <c r="A14" s="204" t="s">
        <v>521</v>
      </c>
      <c r="B14" s="154">
        <v>11401107</v>
      </c>
      <c r="C14" s="155">
        <v>0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37">
        <v>0</v>
      </c>
      <c r="N14" s="79">
        <f t="shared" si="0"/>
        <v>11401107</v>
      </c>
    </row>
    <row r="15" spans="1:14" ht="12.75">
      <c r="A15" s="153" t="s">
        <v>614</v>
      </c>
      <c r="B15" s="154">
        <v>67000000</v>
      </c>
      <c r="C15" s="155">
        <v>65000000</v>
      </c>
      <c r="D15" s="155">
        <v>71000000</v>
      </c>
      <c r="E15" s="155">
        <v>68000000</v>
      </c>
      <c r="F15" s="155">
        <v>65000000</v>
      </c>
      <c r="G15" s="155">
        <v>73000000</v>
      </c>
      <c r="H15" s="155">
        <v>63800000</v>
      </c>
      <c r="I15" s="155">
        <v>64000000</v>
      </c>
      <c r="J15" s="155">
        <v>66500000</v>
      </c>
      <c r="K15" s="155">
        <v>62710412</v>
      </c>
      <c r="L15" s="155">
        <v>75460000</v>
      </c>
      <c r="M15" s="37">
        <v>65240000</v>
      </c>
      <c r="N15" s="79">
        <f t="shared" si="0"/>
        <v>806710412</v>
      </c>
    </row>
    <row r="16" spans="1:16" ht="13.5" thickBot="1">
      <c r="A16" s="152" t="s">
        <v>615</v>
      </c>
      <c r="B16" s="154">
        <v>0</v>
      </c>
      <c r="C16" s="155">
        <v>471000</v>
      </c>
      <c r="D16" s="155">
        <v>334010</v>
      </c>
      <c r="E16" s="155">
        <v>499999</v>
      </c>
      <c r="F16" s="155">
        <v>600000</v>
      </c>
      <c r="G16" s="155">
        <v>342000</v>
      </c>
      <c r="H16" s="155">
        <v>580000</v>
      </c>
      <c r="I16" s="155">
        <v>650000</v>
      </c>
      <c r="J16" s="155">
        <v>500000</v>
      </c>
      <c r="K16" s="155">
        <v>485186</v>
      </c>
      <c r="L16" s="155">
        <v>355000</v>
      </c>
      <c r="M16" s="156">
        <v>540000</v>
      </c>
      <c r="N16" s="728">
        <f t="shared" si="0"/>
        <v>5357195</v>
      </c>
      <c r="P16" s="708"/>
    </row>
    <row r="17" spans="1:16" ht="13.5" thickBot="1">
      <c r="A17" s="709" t="s">
        <v>262</v>
      </c>
      <c r="B17" s="710">
        <f>SUM(B5:B16)</f>
        <v>143840098</v>
      </c>
      <c r="C17" s="711">
        <f aca="true" t="shared" si="1" ref="C17:M17">SUM(C5:C16)</f>
        <v>119184715</v>
      </c>
      <c r="D17" s="711">
        <f t="shared" si="1"/>
        <v>144396809</v>
      </c>
      <c r="E17" s="711">
        <f t="shared" si="1"/>
        <v>127438767</v>
      </c>
      <c r="F17" s="711">
        <f t="shared" si="1"/>
        <v>132018999</v>
      </c>
      <c r="G17" s="711">
        <f t="shared" si="1"/>
        <v>159851598</v>
      </c>
      <c r="H17" s="711">
        <f t="shared" si="1"/>
        <v>110204543</v>
      </c>
      <c r="I17" s="711">
        <f t="shared" si="1"/>
        <v>106836420</v>
      </c>
      <c r="J17" s="711">
        <f t="shared" si="1"/>
        <v>171499570</v>
      </c>
      <c r="K17" s="711">
        <f t="shared" si="1"/>
        <v>114247295</v>
      </c>
      <c r="L17" s="711">
        <f t="shared" si="1"/>
        <v>158928410</v>
      </c>
      <c r="M17" s="833">
        <f t="shared" si="1"/>
        <v>107945515</v>
      </c>
      <c r="N17" s="837">
        <f>SUM(B17:M17)</f>
        <v>1596392739</v>
      </c>
      <c r="P17" s="708"/>
    </row>
    <row r="18" spans="1:14" ht="12.75">
      <c r="A18" s="1098" t="s">
        <v>53</v>
      </c>
      <c r="B18" s="1093" t="s">
        <v>679</v>
      </c>
      <c r="C18" s="1094"/>
      <c r="D18" s="1094"/>
      <c r="E18" s="1094"/>
      <c r="F18" s="1094"/>
      <c r="G18" s="1094"/>
      <c r="H18" s="1094"/>
      <c r="I18" s="1094"/>
      <c r="J18" s="1094"/>
      <c r="K18" s="1094"/>
      <c r="L18" s="1094"/>
      <c r="M18" s="1095"/>
      <c r="N18" s="1085" t="s">
        <v>249</v>
      </c>
    </row>
    <row r="19" spans="1:14" ht="13.5" thickBot="1">
      <c r="A19" s="1103"/>
      <c r="B19" s="713" t="s">
        <v>250</v>
      </c>
      <c r="C19" s="714" t="s">
        <v>251</v>
      </c>
      <c r="D19" s="714" t="s">
        <v>252</v>
      </c>
      <c r="E19" s="714" t="s">
        <v>253</v>
      </c>
      <c r="F19" s="714" t="s">
        <v>254</v>
      </c>
      <c r="G19" s="714" t="s">
        <v>255</v>
      </c>
      <c r="H19" s="714" t="s">
        <v>256</v>
      </c>
      <c r="I19" s="714" t="s">
        <v>257</v>
      </c>
      <c r="J19" s="714" t="s">
        <v>258</v>
      </c>
      <c r="K19" s="714" t="s">
        <v>259</v>
      </c>
      <c r="L19" s="714" t="s">
        <v>260</v>
      </c>
      <c r="M19" s="731" t="s">
        <v>261</v>
      </c>
      <c r="N19" s="1086"/>
    </row>
    <row r="20" spans="1:14" ht="12.75">
      <c r="A20" s="168" t="s">
        <v>454</v>
      </c>
      <c r="B20" s="31">
        <v>31254582</v>
      </c>
      <c r="C20" s="32">
        <v>31254582</v>
      </c>
      <c r="D20" s="32">
        <v>31254582</v>
      </c>
      <c r="E20" s="32">
        <v>31254582</v>
      </c>
      <c r="F20" s="32">
        <v>31254582</v>
      </c>
      <c r="G20" s="32">
        <v>31254582</v>
      </c>
      <c r="H20" s="32">
        <v>31254582</v>
      </c>
      <c r="I20" s="32">
        <v>31254582</v>
      </c>
      <c r="J20" s="32">
        <v>31254582</v>
      </c>
      <c r="K20" s="32">
        <v>31254582</v>
      </c>
      <c r="L20" s="32">
        <v>31254582</v>
      </c>
      <c r="M20" s="840">
        <v>31254585</v>
      </c>
      <c r="N20" s="80">
        <f aca="true" t="shared" si="2" ref="N20:N31">SUM(B20:M20)</f>
        <v>375054987</v>
      </c>
    </row>
    <row r="21" spans="1:14" ht="12.75">
      <c r="A21" s="34" t="s">
        <v>455</v>
      </c>
      <c r="B21" s="35">
        <v>4340644</v>
      </c>
      <c r="C21" s="36">
        <v>4340644</v>
      </c>
      <c r="D21" s="36">
        <v>4340644</v>
      </c>
      <c r="E21" s="36">
        <v>4340644</v>
      </c>
      <c r="F21" s="36">
        <v>4340644</v>
      </c>
      <c r="G21" s="36">
        <v>4340644</v>
      </c>
      <c r="H21" s="36">
        <v>4340644</v>
      </c>
      <c r="I21" s="36">
        <v>4340644</v>
      </c>
      <c r="J21" s="36">
        <v>4340644</v>
      </c>
      <c r="K21" s="36">
        <v>4340644</v>
      </c>
      <c r="L21" s="36">
        <v>4340646</v>
      </c>
      <c r="M21" s="838">
        <v>4340644</v>
      </c>
      <c r="N21" s="77">
        <f t="shared" si="2"/>
        <v>52087730</v>
      </c>
    </row>
    <row r="22" spans="1:14" ht="12.75">
      <c r="A22" s="38" t="s">
        <v>680</v>
      </c>
      <c r="B22" s="35">
        <v>0</v>
      </c>
      <c r="C22" s="36">
        <v>26974514</v>
      </c>
      <c r="D22" s="36">
        <v>2500000</v>
      </c>
      <c r="E22" s="36">
        <v>2470250</v>
      </c>
      <c r="F22" s="36">
        <v>0</v>
      </c>
      <c r="G22" s="36">
        <v>22000000</v>
      </c>
      <c r="H22" s="36">
        <v>0</v>
      </c>
      <c r="I22" s="36">
        <v>23367000</v>
      </c>
      <c r="J22" s="36">
        <v>0</v>
      </c>
      <c r="K22" s="36">
        <v>0</v>
      </c>
      <c r="L22" s="36">
        <v>0</v>
      </c>
      <c r="M22" s="838">
        <v>0</v>
      </c>
      <c r="N22" s="77">
        <f t="shared" si="2"/>
        <v>77311764</v>
      </c>
    </row>
    <row r="23" spans="1:14" ht="12.75">
      <c r="A23" s="38" t="s">
        <v>457</v>
      </c>
      <c r="B23" s="35">
        <v>8538992</v>
      </c>
      <c r="C23" s="36">
        <v>10107162</v>
      </c>
      <c r="D23" s="36">
        <v>294709814</v>
      </c>
      <c r="E23" s="36">
        <v>30339523</v>
      </c>
      <c r="F23" s="36">
        <v>45142175</v>
      </c>
      <c r="G23" s="36">
        <v>41555438</v>
      </c>
      <c r="H23" s="36">
        <v>16593103</v>
      </c>
      <c r="I23" s="36">
        <v>14220690</v>
      </c>
      <c r="J23" s="36">
        <v>268429708</v>
      </c>
      <c r="K23" s="36">
        <v>34681167</v>
      </c>
      <c r="L23" s="36">
        <v>32721485</v>
      </c>
      <c r="M23" s="838">
        <v>56460743</v>
      </c>
      <c r="N23" s="77">
        <f t="shared" si="2"/>
        <v>853500000</v>
      </c>
    </row>
    <row r="24" spans="1:14" ht="12.75">
      <c r="A24" s="38" t="s">
        <v>458</v>
      </c>
      <c r="B24" s="35">
        <v>4898333</v>
      </c>
      <c r="C24" s="36">
        <v>8645274</v>
      </c>
      <c r="D24" s="36">
        <v>4381121</v>
      </c>
      <c r="E24" s="36">
        <v>7251141</v>
      </c>
      <c r="F24" s="36">
        <v>2904401</v>
      </c>
      <c r="G24" s="36">
        <v>3429740</v>
      </c>
      <c r="H24" s="36">
        <v>4347323</v>
      </c>
      <c r="I24" s="36">
        <v>589454</v>
      </c>
      <c r="J24" s="36">
        <v>1748143</v>
      </c>
      <c r="K24" s="36">
        <v>10126179</v>
      </c>
      <c r="L24" s="36">
        <v>3839005</v>
      </c>
      <c r="M24" s="838">
        <v>4172660</v>
      </c>
      <c r="N24" s="77">
        <f t="shared" si="2"/>
        <v>56332774</v>
      </c>
    </row>
    <row r="25" spans="1:14" ht="12.75">
      <c r="A25" s="38" t="s">
        <v>459</v>
      </c>
      <c r="B25" s="150">
        <v>0</v>
      </c>
      <c r="C25" s="36">
        <v>0</v>
      </c>
      <c r="D25" s="36">
        <v>8000000</v>
      </c>
      <c r="E25" s="36">
        <v>0</v>
      </c>
      <c r="F25" s="36">
        <v>0</v>
      </c>
      <c r="G25" s="36"/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841">
        <v>0</v>
      </c>
      <c r="N25" s="77">
        <f t="shared" si="2"/>
        <v>8000000</v>
      </c>
    </row>
    <row r="26" spans="1:14" ht="12.75">
      <c r="A26" s="38" t="s">
        <v>522</v>
      </c>
      <c r="B26" s="150">
        <v>1510000</v>
      </c>
      <c r="C26" s="36">
        <v>1510000</v>
      </c>
      <c r="D26" s="36">
        <v>1510000</v>
      </c>
      <c r="E26" s="36">
        <v>1510000</v>
      </c>
      <c r="F26" s="36">
        <v>1510000</v>
      </c>
      <c r="G26" s="36">
        <v>1510000</v>
      </c>
      <c r="H26" s="36">
        <v>1135000</v>
      </c>
      <c r="I26" s="36">
        <v>1010000</v>
      </c>
      <c r="J26" s="36">
        <v>1010000</v>
      </c>
      <c r="K26" s="36">
        <v>1010000</v>
      </c>
      <c r="L26" s="36">
        <v>1010000</v>
      </c>
      <c r="M26" s="841">
        <v>11000</v>
      </c>
      <c r="N26" s="77">
        <f t="shared" si="2"/>
        <v>14246000</v>
      </c>
    </row>
    <row r="27" spans="1:14" ht="12.75">
      <c r="A27" s="38" t="s">
        <v>460</v>
      </c>
      <c r="B27" s="35">
        <v>23042</v>
      </c>
      <c r="C27" s="36">
        <v>22041</v>
      </c>
      <c r="D27" s="36">
        <v>22042</v>
      </c>
      <c r="E27" s="36">
        <v>22042</v>
      </c>
      <c r="F27" s="36">
        <v>2022042</v>
      </c>
      <c r="G27" s="36">
        <v>2022041</v>
      </c>
      <c r="H27" s="36">
        <v>522042</v>
      </c>
      <c r="I27" s="36">
        <v>522042</v>
      </c>
      <c r="J27" s="36">
        <v>522041</v>
      </c>
      <c r="K27" s="36">
        <v>272042</v>
      </c>
      <c r="L27" s="36">
        <v>272042</v>
      </c>
      <c r="M27" s="838">
        <v>22041</v>
      </c>
      <c r="N27" s="77">
        <f t="shared" si="2"/>
        <v>6265500</v>
      </c>
    </row>
    <row r="28" spans="1:14" ht="12.75">
      <c r="A28" s="34" t="s">
        <v>461</v>
      </c>
      <c r="B28" s="35">
        <v>153593984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838">
        <v>0</v>
      </c>
      <c r="N28" s="77">
        <f t="shared" si="2"/>
        <v>153593984</v>
      </c>
    </row>
    <row r="29" spans="1:14" ht="12.75">
      <c r="A29" s="34" t="s">
        <v>616</v>
      </c>
      <c r="B29" s="35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838">
        <v>0</v>
      </c>
      <c r="N29" s="77">
        <f t="shared" si="2"/>
        <v>0</v>
      </c>
    </row>
    <row r="30" spans="1:14" ht="13.5" thickBot="1">
      <c r="A30" s="149" t="s">
        <v>617</v>
      </c>
      <c r="B30" s="154">
        <v>0</v>
      </c>
      <c r="C30" s="155">
        <v>0</v>
      </c>
      <c r="D30" s="155">
        <v>0</v>
      </c>
      <c r="E30" s="155">
        <v>0</v>
      </c>
      <c r="F30" s="155">
        <v>0</v>
      </c>
      <c r="G30" s="155">
        <v>0</v>
      </c>
      <c r="H30" s="155">
        <v>0</v>
      </c>
      <c r="I30" s="155">
        <v>0</v>
      </c>
      <c r="J30" s="155">
        <v>0</v>
      </c>
      <c r="K30" s="155">
        <v>0</v>
      </c>
      <c r="L30" s="155">
        <v>0</v>
      </c>
      <c r="M30" s="839">
        <v>0</v>
      </c>
      <c r="N30" s="162">
        <f t="shared" si="2"/>
        <v>0</v>
      </c>
    </row>
    <row r="31" spans="1:14" ht="13.5" thickBot="1">
      <c r="A31" s="709" t="s">
        <v>48</v>
      </c>
      <c r="B31" s="716">
        <f>SUM(B20:B30)</f>
        <v>204159577</v>
      </c>
      <c r="C31" s="711">
        <f aca="true" t="shared" si="3" ref="C31:M31">SUM(C20:C30)</f>
        <v>82854217</v>
      </c>
      <c r="D31" s="711">
        <f t="shared" si="3"/>
        <v>346718203</v>
      </c>
      <c r="E31" s="711">
        <f t="shared" si="3"/>
        <v>77188182</v>
      </c>
      <c r="F31" s="711">
        <f t="shared" si="3"/>
        <v>87173844</v>
      </c>
      <c r="G31" s="711">
        <f t="shared" si="3"/>
        <v>106112445</v>
      </c>
      <c r="H31" s="711">
        <f t="shared" si="3"/>
        <v>58192694</v>
      </c>
      <c r="I31" s="711">
        <f t="shared" si="3"/>
        <v>75304412</v>
      </c>
      <c r="J31" s="711">
        <f t="shared" si="3"/>
        <v>307305118</v>
      </c>
      <c r="K31" s="711">
        <f t="shared" si="3"/>
        <v>81684614</v>
      </c>
      <c r="L31" s="711">
        <f t="shared" si="3"/>
        <v>73437760</v>
      </c>
      <c r="M31" s="833">
        <f t="shared" si="3"/>
        <v>96261673</v>
      </c>
      <c r="N31" s="837">
        <f t="shared" si="2"/>
        <v>1596392739</v>
      </c>
    </row>
    <row r="32" spans="1:14" ht="16.5" thickBot="1">
      <c r="A32" s="717"/>
      <c r="B32" s="718"/>
      <c r="C32" s="718"/>
      <c r="D32" s="718"/>
      <c r="E32" s="718"/>
      <c r="F32" s="718"/>
      <c r="G32" s="718"/>
      <c r="H32" s="718"/>
      <c r="I32" s="718"/>
      <c r="J32" s="718"/>
      <c r="K32" s="718"/>
      <c r="L32" s="718"/>
      <c r="M32" s="718"/>
      <c r="N32" s="719"/>
    </row>
    <row r="33" spans="1:14" ht="16.5" thickBot="1">
      <c r="A33" s="1087" t="s">
        <v>507</v>
      </c>
      <c r="B33" s="1088"/>
      <c r="C33" s="1088"/>
      <c r="D33" s="1088"/>
      <c r="E33" s="1088"/>
      <c r="F33" s="1088"/>
      <c r="G33" s="1088"/>
      <c r="H33" s="1088"/>
      <c r="I33" s="1088"/>
      <c r="J33" s="1088"/>
      <c r="K33" s="1088"/>
      <c r="L33" s="1088"/>
      <c r="M33" s="1088"/>
      <c r="N33" s="1089"/>
    </row>
    <row r="34" spans="1:14" ht="12.75" customHeight="1">
      <c r="A34" s="73" t="s">
        <v>53</v>
      </c>
      <c r="B34" s="1090" t="s">
        <v>678</v>
      </c>
      <c r="C34" s="1091"/>
      <c r="D34" s="1091"/>
      <c r="E34" s="1091"/>
      <c r="F34" s="1091"/>
      <c r="G34" s="1091"/>
      <c r="H34" s="1091"/>
      <c r="I34" s="1091"/>
      <c r="J34" s="1091"/>
      <c r="K34" s="1091"/>
      <c r="L34" s="1091"/>
      <c r="M34" s="1092"/>
      <c r="N34" s="1085" t="s">
        <v>249</v>
      </c>
    </row>
    <row r="35" spans="1:14" ht="13.5" thickBot="1">
      <c r="A35" s="74"/>
      <c r="B35" s="703" t="s">
        <v>250</v>
      </c>
      <c r="C35" s="704" t="s">
        <v>251</v>
      </c>
      <c r="D35" s="704" t="s">
        <v>252</v>
      </c>
      <c r="E35" s="704" t="s">
        <v>253</v>
      </c>
      <c r="F35" s="704" t="s">
        <v>254</v>
      </c>
      <c r="G35" s="704" t="s">
        <v>255</v>
      </c>
      <c r="H35" s="704" t="s">
        <v>256</v>
      </c>
      <c r="I35" s="704" t="s">
        <v>257</v>
      </c>
      <c r="J35" s="704" t="s">
        <v>258</v>
      </c>
      <c r="K35" s="704" t="s">
        <v>259</v>
      </c>
      <c r="L35" s="704" t="s">
        <v>260</v>
      </c>
      <c r="M35" s="705" t="s">
        <v>261</v>
      </c>
      <c r="N35" s="1086"/>
    </row>
    <row r="36" spans="1:14" ht="12.75">
      <c r="A36" s="34" t="s">
        <v>447</v>
      </c>
      <c r="B36" s="31">
        <v>12002328</v>
      </c>
      <c r="C36" s="32">
        <v>14431429</v>
      </c>
      <c r="D36" s="32">
        <v>19487229</v>
      </c>
      <c r="E36" s="32">
        <v>14431429</v>
      </c>
      <c r="F36" s="32">
        <v>14431429</v>
      </c>
      <c r="G36" s="32">
        <v>20304566</v>
      </c>
      <c r="H36" s="32">
        <v>14431429</v>
      </c>
      <c r="I36" s="32">
        <v>14431429</v>
      </c>
      <c r="J36" s="32">
        <v>14431429</v>
      </c>
      <c r="K36" s="32">
        <v>14431429</v>
      </c>
      <c r="L36" s="32">
        <v>20304566</v>
      </c>
      <c r="M36" s="33">
        <v>14431426</v>
      </c>
      <c r="N36" s="78">
        <f aca="true" t="shared" si="4" ref="N36:N46">SUM(B36:M36)</f>
        <v>187550118</v>
      </c>
    </row>
    <row r="37" spans="1:14" ht="12.75">
      <c r="A37" s="34" t="s">
        <v>448</v>
      </c>
      <c r="B37" s="35">
        <v>2340454</v>
      </c>
      <c r="C37" s="36">
        <v>3039337</v>
      </c>
      <c r="D37" s="36">
        <v>4039337</v>
      </c>
      <c r="E37" s="36">
        <v>3039337</v>
      </c>
      <c r="F37" s="36">
        <v>3039337</v>
      </c>
      <c r="G37" s="36">
        <v>4099337</v>
      </c>
      <c r="H37" s="36">
        <v>3039337</v>
      </c>
      <c r="I37" s="36">
        <v>3039337</v>
      </c>
      <c r="J37" s="36">
        <v>3039337</v>
      </c>
      <c r="K37" s="36">
        <v>3039337</v>
      </c>
      <c r="L37" s="36">
        <v>4099337</v>
      </c>
      <c r="M37" s="37">
        <v>3039342</v>
      </c>
      <c r="N37" s="79">
        <f t="shared" si="4"/>
        <v>38893166</v>
      </c>
    </row>
    <row r="38" spans="1:15" ht="12.75">
      <c r="A38" s="706" t="s">
        <v>449</v>
      </c>
      <c r="B38" s="35">
        <v>3603071</v>
      </c>
      <c r="C38" s="36">
        <v>3603071</v>
      </c>
      <c r="D38" s="36">
        <v>3766617</v>
      </c>
      <c r="E38" s="36">
        <v>3280489</v>
      </c>
      <c r="F38" s="36">
        <v>3341789</v>
      </c>
      <c r="G38" s="36">
        <v>3748359</v>
      </c>
      <c r="H38" s="36">
        <v>2739031</v>
      </c>
      <c r="I38" s="36">
        <v>2665401</v>
      </c>
      <c r="J38" s="36">
        <v>4302127</v>
      </c>
      <c r="K38" s="36">
        <v>3294672</v>
      </c>
      <c r="L38" s="36">
        <v>3180489</v>
      </c>
      <c r="M38" s="37">
        <v>3665189</v>
      </c>
      <c r="N38" s="79">
        <f>SUM(B38:M38)</f>
        <v>41190305</v>
      </c>
      <c r="O38" s="720"/>
    </row>
    <row r="39" spans="1:15" ht="12.75">
      <c r="A39" s="34" t="s">
        <v>450</v>
      </c>
      <c r="B39" s="35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7">
        <v>0</v>
      </c>
      <c r="N39" s="79">
        <f t="shared" si="4"/>
        <v>0</v>
      </c>
      <c r="O39" s="39"/>
    </row>
    <row r="40" spans="1:14" ht="12.75">
      <c r="A40" s="34" t="s">
        <v>681</v>
      </c>
      <c r="B40" s="35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7">
        <v>0</v>
      </c>
      <c r="N40" s="79">
        <f t="shared" si="4"/>
        <v>0</v>
      </c>
    </row>
    <row r="41" spans="1:14" ht="12.75">
      <c r="A41" s="34" t="s">
        <v>508</v>
      </c>
      <c r="B41" s="35">
        <v>0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7">
        <v>0</v>
      </c>
      <c r="N41" s="79">
        <f t="shared" si="4"/>
        <v>0</v>
      </c>
    </row>
    <row r="42" spans="1:14" s="707" customFormat="1" ht="12.75">
      <c r="A42" s="168" t="s">
        <v>452</v>
      </c>
      <c r="B42" s="35">
        <v>0</v>
      </c>
      <c r="C42" s="36">
        <v>353317</v>
      </c>
      <c r="D42" s="36">
        <v>183590</v>
      </c>
      <c r="E42" s="36">
        <v>491523</v>
      </c>
      <c r="F42" s="36">
        <v>383874</v>
      </c>
      <c r="G42" s="36">
        <v>659818</v>
      </c>
      <c r="H42" s="36">
        <v>731224</v>
      </c>
      <c r="I42" s="36">
        <v>327467</v>
      </c>
      <c r="J42" s="36">
        <v>342489</v>
      </c>
      <c r="K42" s="36">
        <v>379694</v>
      </c>
      <c r="L42" s="36">
        <v>416550</v>
      </c>
      <c r="M42" s="37">
        <v>253640</v>
      </c>
      <c r="N42" s="79">
        <f t="shared" si="4"/>
        <v>4523186</v>
      </c>
    </row>
    <row r="43" spans="1:14" ht="12.75">
      <c r="A43" s="34" t="s">
        <v>453</v>
      </c>
      <c r="B43" s="35">
        <v>0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7">
        <v>0</v>
      </c>
      <c r="N43" s="79">
        <f t="shared" si="4"/>
        <v>0</v>
      </c>
    </row>
    <row r="44" spans="1:14" ht="12.75">
      <c r="A44" s="34" t="s">
        <v>509</v>
      </c>
      <c r="B44" s="35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7">
        <v>0</v>
      </c>
      <c r="N44" s="79">
        <f t="shared" si="4"/>
        <v>0</v>
      </c>
    </row>
    <row r="45" spans="1:14" ht="12.75">
      <c r="A45" s="153" t="s">
        <v>614</v>
      </c>
      <c r="B45" s="35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7">
        <v>0</v>
      </c>
      <c r="N45" s="79">
        <f t="shared" si="4"/>
        <v>0</v>
      </c>
    </row>
    <row r="46" spans="1:14" ht="13.5" thickBot="1">
      <c r="A46" s="152" t="s">
        <v>615</v>
      </c>
      <c r="B46" s="154">
        <v>0</v>
      </c>
      <c r="C46" s="155">
        <v>0</v>
      </c>
      <c r="D46" s="155">
        <v>0</v>
      </c>
      <c r="E46" s="155">
        <v>0</v>
      </c>
      <c r="F46" s="155">
        <v>0</v>
      </c>
      <c r="G46" s="155">
        <v>0</v>
      </c>
      <c r="H46" s="155">
        <v>0</v>
      </c>
      <c r="I46" s="155">
        <v>0</v>
      </c>
      <c r="J46" s="155">
        <v>0</v>
      </c>
      <c r="K46" s="155">
        <v>0</v>
      </c>
      <c r="L46" s="155">
        <v>0</v>
      </c>
      <c r="M46" s="156">
        <v>0</v>
      </c>
      <c r="N46" s="728">
        <f t="shared" si="4"/>
        <v>0</v>
      </c>
    </row>
    <row r="47" spans="1:15" ht="13.5" thickBot="1">
      <c r="A47" s="709" t="s">
        <v>262</v>
      </c>
      <c r="B47" s="716">
        <f>SUM(B36:B46)</f>
        <v>17945853</v>
      </c>
      <c r="C47" s="711">
        <f aca="true" t="shared" si="5" ref="C47:M47">SUM(C36:C46)</f>
        <v>21427154</v>
      </c>
      <c r="D47" s="711">
        <f t="shared" si="5"/>
        <v>27476773</v>
      </c>
      <c r="E47" s="711">
        <f t="shared" si="5"/>
        <v>21242778</v>
      </c>
      <c r="F47" s="711">
        <f t="shared" si="5"/>
        <v>21196429</v>
      </c>
      <c r="G47" s="711">
        <f t="shared" si="5"/>
        <v>28812080</v>
      </c>
      <c r="H47" s="711">
        <f t="shared" si="5"/>
        <v>20941021</v>
      </c>
      <c r="I47" s="711">
        <f t="shared" si="5"/>
        <v>20463634</v>
      </c>
      <c r="J47" s="711">
        <f t="shared" si="5"/>
        <v>22115382</v>
      </c>
      <c r="K47" s="711">
        <f t="shared" si="5"/>
        <v>21145132</v>
      </c>
      <c r="L47" s="711">
        <f t="shared" si="5"/>
        <v>28000942</v>
      </c>
      <c r="M47" s="833">
        <f t="shared" si="5"/>
        <v>21389597</v>
      </c>
      <c r="N47" s="837">
        <f>SUM(B47:M47)</f>
        <v>272156775</v>
      </c>
      <c r="O47" s="721"/>
    </row>
    <row r="48" spans="1:14" ht="12.75" customHeight="1">
      <c r="A48" s="75" t="s">
        <v>53</v>
      </c>
      <c r="B48" s="1093" t="s">
        <v>679</v>
      </c>
      <c r="C48" s="1094"/>
      <c r="D48" s="1094"/>
      <c r="E48" s="1094"/>
      <c r="F48" s="1094"/>
      <c r="G48" s="1094"/>
      <c r="H48" s="1094"/>
      <c r="I48" s="1094"/>
      <c r="J48" s="1094"/>
      <c r="K48" s="1094"/>
      <c r="L48" s="1094"/>
      <c r="M48" s="1095"/>
      <c r="N48" s="1085" t="s">
        <v>249</v>
      </c>
    </row>
    <row r="49" spans="1:14" ht="13.5" thickBot="1">
      <c r="A49" s="76"/>
      <c r="B49" s="722" t="s">
        <v>250</v>
      </c>
      <c r="C49" s="714" t="s">
        <v>251</v>
      </c>
      <c r="D49" s="714" t="s">
        <v>252</v>
      </c>
      <c r="E49" s="714" t="s">
        <v>253</v>
      </c>
      <c r="F49" s="714" t="s">
        <v>254</v>
      </c>
      <c r="G49" s="714" t="s">
        <v>255</v>
      </c>
      <c r="H49" s="714" t="s">
        <v>256</v>
      </c>
      <c r="I49" s="714" t="s">
        <v>257</v>
      </c>
      <c r="J49" s="714" t="s">
        <v>258</v>
      </c>
      <c r="K49" s="714" t="s">
        <v>259</v>
      </c>
      <c r="L49" s="714" t="s">
        <v>260</v>
      </c>
      <c r="M49" s="715" t="s">
        <v>261</v>
      </c>
      <c r="N49" s="1086"/>
    </row>
    <row r="50" spans="1:14" ht="12.75">
      <c r="A50" s="34" t="s">
        <v>454</v>
      </c>
      <c r="B50" s="31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3">
        <v>0</v>
      </c>
      <c r="N50" s="78">
        <f aca="true" t="shared" si="6" ref="N50:N60">SUM(B50:M50)</f>
        <v>0</v>
      </c>
    </row>
    <row r="51" spans="1:14" ht="12.75">
      <c r="A51" s="34" t="s">
        <v>455</v>
      </c>
      <c r="B51" s="35">
        <v>0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7">
        <v>0</v>
      </c>
      <c r="N51" s="79">
        <f t="shared" si="6"/>
        <v>0</v>
      </c>
    </row>
    <row r="52" spans="1:14" ht="12.75">
      <c r="A52" s="38" t="s">
        <v>456</v>
      </c>
      <c r="B52" s="35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7">
        <v>0</v>
      </c>
      <c r="N52" s="79">
        <f t="shared" si="6"/>
        <v>0</v>
      </c>
    </row>
    <row r="53" spans="1:14" ht="12.75">
      <c r="A53" s="38" t="s">
        <v>457</v>
      </c>
      <c r="B53" s="35">
        <v>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7">
        <v>0</v>
      </c>
      <c r="N53" s="79">
        <f t="shared" si="6"/>
        <v>0</v>
      </c>
    </row>
    <row r="54" spans="1:14" ht="12.75">
      <c r="A54" s="38" t="s">
        <v>458</v>
      </c>
      <c r="B54" s="35">
        <v>40000</v>
      </c>
      <c r="C54" s="36">
        <v>40000</v>
      </c>
      <c r="D54" s="36">
        <v>60000</v>
      </c>
      <c r="E54" s="36">
        <v>20000</v>
      </c>
      <c r="F54" s="36">
        <v>20000</v>
      </c>
      <c r="G54" s="36">
        <v>60000</v>
      </c>
      <c r="H54" s="36">
        <v>20000</v>
      </c>
      <c r="I54" s="36">
        <v>20000</v>
      </c>
      <c r="J54" s="36">
        <v>40000</v>
      </c>
      <c r="K54" s="36">
        <v>40000</v>
      </c>
      <c r="L54" s="36">
        <v>20000</v>
      </c>
      <c r="M54" s="37">
        <v>20000</v>
      </c>
      <c r="N54" s="79">
        <f t="shared" si="6"/>
        <v>400000</v>
      </c>
    </row>
    <row r="55" spans="1:16" ht="12.75">
      <c r="A55" s="38" t="s">
        <v>459</v>
      </c>
      <c r="B55" s="35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7">
        <v>0</v>
      </c>
      <c r="N55" s="79">
        <f t="shared" si="6"/>
        <v>0</v>
      </c>
      <c r="O55" s="40"/>
      <c r="P55" s="40"/>
    </row>
    <row r="56" spans="1:15" ht="12.75">
      <c r="A56" s="38" t="s">
        <v>460</v>
      </c>
      <c r="B56" s="35">
        <v>0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7">
        <v>0</v>
      </c>
      <c r="N56" s="79">
        <f t="shared" si="6"/>
        <v>0</v>
      </c>
      <c r="O56" s="39"/>
    </row>
    <row r="57" spans="1:15" ht="12.75">
      <c r="A57" s="34" t="s">
        <v>613</v>
      </c>
      <c r="B57" s="35">
        <v>22285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7">
        <v>0</v>
      </c>
      <c r="N57" s="79">
        <f t="shared" si="6"/>
        <v>22285</v>
      </c>
      <c r="O57" s="39"/>
    </row>
    <row r="58" spans="1:15" s="707" customFormat="1" ht="12.75">
      <c r="A58" s="168" t="s">
        <v>616</v>
      </c>
      <c r="B58" s="35">
        <v>18000000</v>
      </c>
      <c r="C58" s="36">
        <v>22000000</v>
      </c>
      <c r="D58" s="36">
        <v>27000000</v>
      </c>
      <c r="E58" s="36">
        <v>21000000</v>
      </c>
      <c r="F58" s="36">
        <v>21000000</v>
      </c>
      <c r="G58" s="36">
        <v>29000000</v>
      </c>
      <c r="H58" s="36">
        <v>21000000</v>
      </c>
      <c r="I58" s="36">
        <v>20000000</v>
      </c>
      <c r="J58" s="36">
        <v>22000000</v>
      </c>
      <c r="K58" s="36">
        <v>21000000</v>
      </c>
      <c r="L58" s="36">
        <v>28000000</v>
      </c>
      <c r="M58" s="37">
        <v>17211304</v>
      </c>
      <c r="N58" s="79">
        <f t="shared" si="6"/>
        <v>267211304</v>
      </c>
      <c r="O58" s="723"/>
    </row>
    <row r="59" spans="1:15" s="707" customFormat="1" ht="13.5" thickBot="1">
      <c r="A59" s="149" t="s">
        <v>617</v>
      </c>
      <c r="B59" s="154">
        <v>0</v>
      </c>
      <c r="C59" s="155">
        <v>471000</v>
      </c>
      <c r="D59" s="155">
        <v>0</v>
      </c>
      <c r="E59" s="155">
        <v>0</v>
      </c>
      <c r="F59" s="155">
        <v>600000</v>
      </c>
      <c r="G59" s="155">
        <v>342000</v>
      </c>
      <c r="H59" s="155">
        <v>580000</v>
      </c>
      <c r="I59" s="155">
        <v>650000</v>
      </c>
      <c r="J59" s="155">
        <v>500000</v>
      </c>
      <c r="K59" s="155">
        <v>485186</v>
      </c>
      <c r="L59" s="155">
        <v>355000</v>
      </c>
      <c r="M59" s="156">
        <v>540000</v>
      </c>
      <c r="N59" s="728">
        <f t="shared" si="6"/>
        <v>4523186</v>
      </c>
      <c r="O59" s="723"/>
    </row>
    <row r="60" spans="1:15" ht="13.5" thickBot="1">
      <c r="A60" s="709" t="s">
        <v>48</v>
      </c>
      <c r="B60" s="716">
        <f>SUM(B50:B59)</f>
        <v>18062285</v>
      </c>
      <c r="C60" s="711">
        <f aca="true" t="shared" si="7" ref="C60:M60">SUM(C50:C59)</f>
        <v>22511000</v>
      </c>
      <c r="D60" s="711">
        <f t="shared" si="7"/>
        <v>27060000</v>
      </c>
      <c r="E60" s="711">
        <f t="shared" si="7"/>
        <v>21020000</v>
      </c>
      <c r="F60" s="711">
        <f t="shared" si="7"/>
        <v>21620000</v>
      </c>
      <c r="G60" s="711">
        <f t="shared" si="7"/>
        <v>29402000</v>
      </c>
      <c r="H60" s="711">
        <f t="shared" si="7"/>
        <v>21600000</v>
      </c>
      <c r="I60" s="711">
        <f t="shared" si="7"/>
        <v>20670000</v>
      </c>
      <c r="J60" s="711">
        <f t="shared" si="7"/>
        <v>22540000</v>
      </c>
      <c r="K60" s="711">
        <f t="shared" si="7"/>
        <v>21525186</v>
      </c>
      <c r="L60" s="711">
        <f t="shared" si="7"/>
        <v>28375000</v>
      </c>
      <c r="M60" s="711">
        <f t="shared" si="7"/>
        <v>17771304</v>
      </c>
      <c r="N60" s="837">
        <f t="shared" si="6"/>
        <v>272156775</v>
      </c>
      <c r="O60" s="724"/>
    </row>
    <row r="61" spans="1:14" ht="16.5" thickBot="1">
      <c r="A61" s="1087" t="s">
        <v>506</v>
      </c>
      <c r="B61" s="1088"/>
      <c r="C61" s="1088"/>
      <c r="D61" s="1088"/>
      <c r="E61" s="1088"/>
      <c r="F61" s="1088"/>
      <c r="G61" s="1088"/>
      <c r="H61" s="1088"/>
      <c r="I61" s="1088"/>
      <c r="J61" s="1088"/>
      <c r="K61" s="1088"/>
      <c r="L61" s="1088"/>
      <c r="M61" s="1088"/>
      <c r="N61" s="1089"/>
    </row>
    <row r="62" spans="1:14" ht="12.75">
      <c r="A62" s="1100" t="s">
        <v>53</v>
      </c>
      <c r="B62" s="1090" t="s">
        <v>678</v>
      </c>
      <c r="C62" s="1091"/>
      <c r="D62" s="1091"/>
      <c r="E62" s="1091"/>
      <c r="F62" s="1091"/>
      <c r="G62" s="1091"/>
      <c r="H62" s="1091"/>
      <c r="I62" s="1091"/>
      <c r="J62" s="1091"/>
      <c r="K62" s="1091"/>
      <c r="L62" s="1091"/>
      <c r="M62" s="1092"/>
      <c r="N62" s="1096" t="s">
        <v>249</v>
      </c>
    </row>
    <row r="63" spans="1:14" ht="13.5" thickBot="1">
      <c r="A63" s="1101"/>
      <c r="B63" s="703" t="s">
        <v>250</v>
      </c>
      <c r="C63" s="704" t="s">
        <v>251</v>
      </c>
      <c r="D63" s="704" t="s">
        <v>252</v>
      </c>
      <c r="E63" s="704" t="s">
        <v>253</v>
      </c>
      <c r="F63" s="704" t="s">
        <v>254</v>
      </c>
      <c r="G63" s="704" t="s">
        <v>255</v>
      </c>
      <c r="H63" s="704" t="s">
        <v>256</v>
      </c>
      <c r="I63" s="704" t="s">
        <v>257</v>
      </c>
      <c r="J63" s="704" t="s">
        <v>258</v>
      </c>
      <c r="K63" s="704" t="s">
        <v>259</v>
      </c>
      <c r="L63" s="704" t="s">
        <v>260</v>
      </c>
      <c r="M63" s="705" t="s">
        <v>261</v>
      </c>
      <c r="N63" s="1097"/>
    </row>
    <row r="64" spans="1:15" ht="12.75">
      <c r="A64" s="34" t="s">
        <v>447</v>
      </c>
      <c r="B64" s="41">
        <v>3598404</v>
      </c>
      <c r="C64" s="42">
        <v>4171817</v>
      </c>
      <c r="D64" s="42">
        <v>4082656</v>
      </c>
      <c r="E64" s="42">
        <v>4028672</v>
      </c>
      <c r="F64" s="42">
        <v>4022319</v>
      </c>
      <c r="G64" s="42">
        <v>5878398</v>
      </c>
      <c r="H64" s="42">
        <v>4574153</v>
      </c>
      <c r="I64" s="42">
        <v>4519671</v>
      </c>
      <c r="J64" s="42">
        <v>4068710</v>
      </c>
      <c r="K64" s="42">
        <v>4171740</v>
      </c>
      <c r="L64" s="42">
        <v>4081655</v>
      </c>
      <c r="M64" s="43">
        <v>4925592</v>
      </c>
      <c r="N64" s="80">
        <f aca="true" t="shared" si="8" ref="N64:N74">SUM(B64:M64)</f>
        <v>52123787</v>
      </c>
      <c r="O64" s="47"/>
    </row>
    <row r="65" spans="1:15" ht="12.75">
      <c r="A65" s="34" t="s">
        <v>448</v>
      </c>
      <c r="B65" s="44">
        <v>769129</v>
      </c>
      <c r="C65" s="45">
        <v>811240</v>
      </c>
      <c r="D65" s="45">
        <v>814401</v>
      </c>
      <c r="E65" s="45">
        <v>784533</v>
      </c>
      <c r="F65" s="45">
        <v>773436</v>
      </c>
      <c r="G65" s="45">
        <v>1037018</v>
      </c>
      <c r="H65" s="45">
        <v>865343</v>
      </c>
      <c r="I65" s="45">
        <v>845611</v>
      </c>
      <c r="J65" s="45">
        <v>822052</v>
      </c>
      <c r="K65" s="45">
        <v>811210</v>
      </c>
      <c r="L65" s="45">
        <v>784479</v>
      </c>
      <c r="M65" s="46">
        <v>931723</v>
      </c>
      <c r="N65" s="77">
        <f t="shared" si="8"/>
        <v>10050175</v>
      </c>
      <c r="O65" s="708"/>
    </row>
    <row r="66" spans="1:15" ht="12.75">
      <c r="A66" s="706" t="s">
        <v>449</v>
      </c>
      <c r="B66" s="44">
        <v>3684740</v>
      </c>
      <c r="C66" s="45">
        <v>3984740</v>
      </c>
      <c r="D66" s="45">
        <v>4086606</v>
      </c>
      <c r="E66" s="45">
        <v>3562901</v>
      </c>
      <c r="F66" s="45">
        <v>4052221</v>
      </c>
      <c r="G66" s="45">
        <v>4174370</v>
      </c>
      <c r="H66" s="45">
        <v>2541776</v>
      </c>
      <c r="I66" s="45">
        <v>3159222</v>
      </c>
      <c r="J66" s="45">
        <v>5298881</v>
      </c>
      <c r="K66" s="45">
        <v>3781460</v>
      </c>
      <c r="L66" s="45">
        <v>3662907</v>
      </c>
      <c r="M66" s="46">
        <v>4096734</v>
      </c>
      <c r="N66" s="77">
        <f t="shared" si="8"/>
        <v>46086558</v>
      </c>
      <c r="O66" s="708"/>
    </row>
    <row r="67" spans="1:15" ht="12.75">
      <c r="A67" s="34" t="s">
        <v>450</v>
      </c>
      <c r="B67" s="44">
        <v>0</v>
      </c>
      <c r="C67" s="45">
        <v>0</v>
      </c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6">
        <v>0</v>
      </c>
      <c r="N67" s="77">
        <f t="shared" si="8"/>
        <v>0</v>
      </c>
      <c r="O67" s="720"/>
    </row>
    <row r="68" spans="1:15" ht="12.75">
      <c r="A68" s="34" t="s">
        <v>681</v>
      </c>
      <c r="B68" s="44">
        <v>0</v>
      </c>
      <c r="C68" s="45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6">
        <v>0</v>
      </c>
      <c r="N68" s="77">
        <f t="shared" si="8"/>
        <v>0</v>
      </c>
      <c r="O68" s="720"/>
    </row>
    <row r="69" spans="1:15" ht="12.75">
      <c r="A69" s="34" t="s">
        <v>508</v>
      </c>
      <c r="B69" s="44">
        <v>0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6">
        <v>0</v>
      </c>
      <c r="N69" s="77">
        <f t="shared" si="8"/>
        <v>0</v>
      </c>
      <c r="O69" s="720"/>
    </row>
    <row r="70" spans="1:15" ht="12.75">
      <c r="A70" s="34" t="s">
        <v>452</v>
      </c>
      <c r="B70" s="44">
        <v>0</v>
      </c>
      <c r="C70" s="45">
        <v>0</v>
      </c>
      <c r="D70" s="45">
        <v>0</v>
      </c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6">
        <v>0</v>
      </c>
      <c r="N70" s="77">
        <f t="shared" si="8"/>
        <v>0</v>
      </c>
      <c r="O70" s="720"/>
    </row>
    <row r="71" spans="1:15" ht="12.75">
      <c r="A71" s="34" t="s">
        <v>453</v>
      </c>
      <c r="B71" s="44">
        <v>0</v>
      </c>
      <c r="C71" s="45">
        <v>0</v>
      </c>
      <c r="D71" s="45">
        <v>0</v>
      </c>
      <c r="E71" s="45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6">
        <v>0</v>
      </c>
      <c r="N71" s="77">
        <f t="shared" si="8"/>
        <v>0</v>
      </c>
      <c r="O71" s="47"/>
    </row>
    <row r="72" spans="1:15" ht="12.75">
      <c r="A72" s="34" t="s">
        <v>509</v>
      </c>
      <c r="B72" s="44">
        <v>0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6">
        <v>0</v>
      </c>
      <c r="N72" s="77">
        <f t="shared" si="8"/>
        <v>0</v>
      </c>
      <c r="O72" s="47"/>
    </row>
    <row r="73" spans="1:15" ht="12.75">
      <c r="A73" s="153" t="s">
        <v>614</v>
      </c>
      <c r="B73" s="44">
        <v>0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6">
        <v>0</v>
      </c>
      <c r="N73" s="77">
        <f t="shared" si="8"/>
        <v>0</v>
      </c>
      <c r="O73" s="47"/>
    </row>
    <row r="74" spans="1:15" ht="13.5" thickBot="1">
      <c r="A74" s="152" t="s">
        <v>615</v>
      </c>
      <c r="B74" s="158">
        <v>0</v>
      </c>
      <c r="C74" s="159">
        <v>0</v>
      </c>
      <c r="D74" s="159">
        <v>0</v>
      </c>
      <c r="E74" s="159">
        <v>0</v>
      </c>
      <c r="F74" s="159">
        <v>0</v>
      </c>
      <c r="G74" s="159">
        <v>0</v>
      </c>
      <c r="H74" s="159">
        <v>0</v>
      </c>
      <c r="I74" s="159">
        <v>0</v>
      </c>
      <c r="J74" s="159">
        <v>0</v>
      </c>
      <c r="K74" s="159">
        <v>0</v>
      </c>
      <c r="L74" s="159">
        <v>0</v>
      </c>
      <c r="M74" s="160">
        <v>0</v>
      </c>
      <c r="N74" s="162">
        <f t="shared" si="8"/>
        <v>0</v>
      </c>
      <c r="O74" s="47"/>
    </row>
    <row r="75" spans="1:15" ht="13.5" thickBot="1">
      <c r="A75" s="709" t="s">
        <v>262</v>
      </c>
      <c r="B75" s="716">
        <f>SUM(B64:B74)</f>
        <v>8052273</v>
      </c>
      <c r="C75" s="711">
        <f aca="true" t="shared" si="9" ref="C75:M75">SUM(C64:C74)</f>
        <v>8967797</v>
      </c>
      <c r="D75" s="711">
        <f t="shared" si="9"/>
        <v>8983663</v>
      </c>
      <c r="E75" s="711">
        <f t="shared" si="9"/>
        <v>8376106</v>
      </c>
      <c r="F75" s="711">
        <f t="shared" si="9"/>
        <v>8847976</v>
      </c>
      <c r="G75" s="711">
        <f t="shared" si="9"/>
        <v>11089786</v>
      </c>
      <c r="H75" s="711">
        <f t="shared" si="9"/>
        <v>7981272</v>
      </c>
      <c r="I75" s="711">
        <f t="shared" si="9"/>
        <v>8524504</v>
      </c>
      <c r="J75" s="711">
        <f t="shared" si="9"/>
        <v>10189643</v>
      </c>
      <c r="K75" s="711">
        <f t="shared" si="9"/>
        <v>8764410</v>
      </c>
      <c r="L75" s="711">
        <f t="shared" si="9"/>
        <v>8529041</v>
      </c>
      <c r="M75" s="712">
        <f t="shared" si="9"/>
        <v>9954049</v>
      </c>
      <c r="N75" s="788">
        <f>SUM(B75:M75)</f>
        <v>108260520</v>
      </c>
      <c r="O75" s="708"/>
    </row>
    <row r="76" spans="1:14" ht="12.75">
      <c r="A76" s="1100" t="s">
        <v>53</v>
      </c>
      <c r="B76" s="1093" t="s">
        <v>679</v>
      </c>
      <c r="C76" s="1094"/>
      <c r="D76" s="1094"/>
      <c r="E76" s="1094"/>
      <c r="F76" s="1094"/>
      <c r="G76" s="1094"/>
      <c r="H76" s="1094"/>
      <c r="I76" s="1094"/>
      <c r="J76" s="1094"/>
      <c r="K76" s="1094"/>
      <c r="L76" s="1094"/>
      <c r="M76" s="1102"/>
      <c r="N76" s="1096" t="s">
        <v>249</v>
      </c>
    </row>
    <row r="77" spans="1:14" ht="13.5" thickBot="1">
      <c r="A77" s="1101"/>
      <c r="B77" s="713" t="s">
        <v>250</v>
      </c>
      <c r="C77" s="714" t="s">
        <v>251</v>
      </c>
      <c r="D77" s="714" t="s">
        <v>252</v>
      </c>
      <c r="E77" s="714" t="s">
        <v>253</v>
      </c>
      <c r="F77" s="714" t="s">
        <v>254</v>
      </c>
      <c r="G77" s="714" t="s">
        <v>255</v>
      </c>
      <c r="H77" s="714" t="s">
        <v>256</v>
      </c>
      <c r="I77" s="714" t="s">
        <v>257</v>
      </c>
      <c r="J77" s="714" t="s">
        <v>258</v>
      </c>
      <c r="K77" s="714" t="s">
        <v>259</v>
      </c>
      <c r="L77" s="714" t="s">
        <v>260</v>
      </c>
      <c r="M77" s="715" t="s">
        <v>261</v>
      </c>
      <c r="N77" s="1097"/>
    </row>
    <row r="78" spans="1:15" ht="12.75">
      <c r="A78" s="34" t="s">
        <v>454</v>
      </c>
      <c r="B78" s="41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3">
        <v>0</v>
      </c>
      <c r="N78" s="78">
        <f aca="true" t="shared" si="10" ref="N78:N88">SUM(B78:M78)</f>
        <v>0</v>
      </c>
      <c r="O78" s="708"/>
    </row>
    <row r="79" spans="1:15" ht="12.75">
      <c r="A79" s="34" t="s">
        <v>455</v>
      </c>
      <c r="B79" s="44">
        <v>0</v>
      </c>
      <c r="C79" s="45">
        <v>0</v>
      </c>
      <c r="D79" s="45">
        <v>0</v>
      </c>
      <c r="E79" s="45">
        <v>0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6">
        <v>0</v>
      </c>
      <c r="N79" s="79">
        <f t="shared" si="10"/>
        <v>0</v>
      </c>
      <c r="O79" s="708"/>
    </row>
    <row r="80" spans="1:15" ht="12.75">
      <c r="A80" s="38" t="s">
        <v>456</v>
      </c>
      <c r="B80" s="44">
        <v>0</v>
      </c>
      <c r="C80" s="45">
        <v>0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6">
        <v>0</v>
      </c>
      <c r="N80" s="79">
        <f t="shared" si="10"/>
        <v>0</v>
      </c>
      <c r="O80" s="47"/>
    </row>
    <row r="81" spans="1:15" ht="12.75">
      <c r="A81" s="38" t="s">
        <v>457</v>
      </c>
      <c r="B81" s="48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50">
        <v>0</v>
      </c>
      <c r="N81" s="79">
        <f t="shared" si="10"/>
        <v>0</v>
      </c>
      <c r="O81" s="708"/>
    </row>
    <row r="82" spans="1:15" ht="12.75">
      <c r="A82" s="38" t="s">
        <v>458</v>
      </c>
      <c r="B82" s="48">
        <v>711024</v>
      </c>
      <c r="C82" s="49">
        <v>1126023</v>
      </c>
      <c r="D82" s="49">
        <v>1126023</v>
      </c>
      <c r="E82" s="49">
        <v>958366</v>
      </c>
      <c r="F82" s="49">
        <v>485136</v>
      </c>
      <c r="G82" s="49">
        <v>487769</v>
      </c>
      <c r="H82" s="49">
        <v>586855</v>
      </c>
      <c r="I82" s="49">
        <v>181467</v>
      </c>
      <c r="J82" s="49">
        <v>306463</v>
      </c>
      <c r="K82" s="49">
        <v>1124264</v>
      </c>
      <c r="L82" s="49">
        <v>522020</v>
      </c>
      <c r="M82" s="50">
        <v>579590</v>
      </c>
      <c r="N82" s="79">
        <f t="shared" si="10"/>
        <v>8195000</v>
      </c>
      <c r="O82" s="708"/>
    </row>
    <row r="83" spans="1:15" ht="12.75">
      <c r="A83" s="38" t="s">
        <v>459</v>
      </c>
      <c r="B83" s="48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50">
        <v>0</v>
      </c>
      <c r="N83" s="79">
        <f t="shared" si="10"/>
        <v>0</v>
      </c>
      <c r="O83" s="708"/>
    </row>
    <row r="84" spans="1:15" ht="12.75">
      <c r="A84" s="38" t="s">
        <v>460</v>
      </c>
      <c r="B84" s="48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50">
        <v>0</v>
      </c>
      <c r="N84" s="79">
        <f t="shared" si="10"/>
        <v>0</v>
      </c>
      <c r="O84" s="708"/>
    </row>
    <row r="85" spans="1:15" ht="12.75">
      <c r="A85" s="34" t="s">
        <v>613</v>
      </c>
      <c r="B85" s="48">
        <v>92975</v>
      </c>
      <c r="C85" s="49">
        <v>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50">
        <v>0</v>
      </c>
      <c r="N85" s="79">
        <f t="shared" si="10"/>
        <v>92975</v>
      </c>
      <c r="O85" s="708"/>
    </row>
    <row r="86" spans="1:15" ht="12.75">
      <c r="A86" s="34" t="s">
        <v>616</v>
      </c>
      <c r="B86" s="48">
        <v>7500000</v>
      </c>
      <c r="C86" s="49">
        <v>9000000</v>
      </c>
      <c r="D86" s="49">
        <v>8000000</v>
      </c>
      <c r="E86" s="49">
        <v>8000000</v>
      </c>
      <c r="F86" s="49">
        <v>8000000</v>
      </c>
      <c r="G86" s="49">
        <v>11000000</v>
      </c>
      <c r="H86" s="49">
        <v>8000000</v>
      </c>
      <c r="I86" s="49">
        <v>8500000</v>
      </c>
      <c r="J86" s="49">
        <v>10000000</v>
      </c>
      <c r="K86" s="49">
        <v>8000000</v>
      </c>
      <c r="L86" s="49">
        <v>8000000</v>
      </c>
      <c r="M86" s="50">
        <v>5972545</v>
      </c>
      <c r="N86" s="79">
        <f t="shared" si="10"/>
        <v>99972545</v>
      </c>
      <c r="O86" s="708"/>
    </row>
    <row r="87" spans="1:15" ht="13.5" thickBot="1">
      <c r="A87" s="149" t="s">
        <v>617</v>
      </c>
      <c r="B87" s="163">
        <v>0</v>
      </c>
      <c r="C87" s="164">
        <v>0</v>
      </c>
      <c r="D87" s="164">
        <v>0</v>
      </c>
      <c r="E87" s="164">
        <v>0</v>
      </c>
      <c r="F87" s="164">
        <v>0</v>
      </c>
      <c r="G87" s="164">
        <v>0</v>
      </c>
      <c r="H87" s="164">
        <v>0</v>
      </c>
      <c r="I87" s="164">
        <v>0</v>
      </c>
      <c r="J87" s="164">
        <v>0</v>
      </c>
      <c r="K87" s="164">
        <v>0</v>
      </c>
      <c r="L87" s="164">
        <v>0</v>
      </c>
      <c r="M87" s="165">
        <v>0</v>
      </c>
      <c r="N87" s="728">
        <f t="shared" si="10"/>
        <v>0</v>
      </c>
      <c r="O87" s="708"/>
    </row>
    <row r="88" spans="1:15" ht="13.5" thickBot="1">
      <c r="A88" s="709" t="s">
        <v>48</v>
      </c>
      <c r="B88" s="716">
        <f>SUM(B78:B87)</f>
        <v>8303999</v>
      </c>
      <c r="C88" s="711">
        <f aca="true" t="shared" si="11" ref="C88:M88">SUM(C78:C87)</f>
        <v>10126023</v>
      </c>
      <c r="D88" s="711">
        <f t="shared" si="11"/>
        <v>9126023</v>
      </c>
      <c r="E88" s="711">
        <f t="shared" si="11"/>
        <v>8958366</v>
      </c>
      <c r="F88" s="711">
        <f t="shared" si="11"/>
        <v>8485136</v>
      </c>
      <c r="G88" s="711">
        <f t="shared" si="11"/>
        <v>11487769</v>
      </c>
      <c r="H88" s="711">
        <f t="shared" si="11"/>
        <v>8586855</v>
      </c>
      <c r="I88" s="711">
        <f t="shared" si="11"/>
        <v>8681467</v>
      </c>
      <c r="J88" s="711">
        <f t="shared" si="11"/>
        <v>10306463</v>
      </c>
      <c r="K88" s="711">
        <f t="shared" si="11"/>
        <v>9124264</v>
      </c>
      <c r="L88" s="711">
        <f t="shared" si="11"/>
        <v>8522020</v>
      </c>
      <c r="M88" s="712">
        <f t="shared" si="11"/>
        <v>6552135</v>
      </c>
      <c r="N88" s="788">
        <f t="shared" si="10"/>
        <v>108260520</v>
      </c>
      <c r="O88" s="708"/>
    </row>
    <row r="89" spans="1:14" ht="16.5" thickBot="1">
      <c r="A89" s="1087" t="s">
        <v>505</v>
      </c>
      <c r="B89" s="1088"/>
      <c r="C89" s="1088"/>
      <c r="D89" s="1088"/>
      <c r="E89" s="1088"/>
      <c r="F89" s="1088"/>
      <c r="G89" s="1088"/>
      <c r="H89" s="1088"/>
      <c r="I89" s="1088"/>
      <c r="J89" s="1088"/>
      <c r="K89" s="1088"/>
      <c r="L89" s="1088"/>
      <c r="M89" s="1088"/>
      <c r="N89" s="1089"/>
    </row>
    <row r="90" spans="1:14" ht="12.75">
      <c r="A90" s="1100" t="s">
        <v>53</v>
      </c>
      <c r="B90" s="1090" t="s">
        <v>678</v>
      </c>
      <c r="C90" s="1091"/>
      <c r="D90" s="1091"/>
      <c r="E90" s="1091"/>
      <c r="F90" s="1091"/>
      <c r="G90" s="1091"/>
      <c r="H90" s="1091"/>
      <c r="I90" s="1091"/>
      <c r="J90" s="1091"/>
      <c r="K90" s="1091"/>
      <c r="L90" s="1091"/>
      <c r="M90" s="1092"/>
      <c r="N90" s="1096" t="s">
        <v>249</v>
      </c>
    </row>
    <row r="91" spans="1:14" ht="13.5" thickBot="1">
      <c r="A91" s="1101"/>
      <c r="B91" s="703" t="s">
        <v>250</v>
      </c>
      <c r="C91" s="704" t="s">
        <v>251</v>
      </c>
      <c r="D91" s="704" t="s">
        <v>252</v>
      </c>
      <c r="E91" s="704" t="s">
        <v>253</v>
      </c>
      <c r="F91" s="704" t="s">
        <v>254</v>
      </c>
      <c r="G91" s="704" t="s">
        <v>255</v>
      </c>
      <c r="H91" s="704" t="s">
        <v>256</v>
      </c>
      <c r="I91" s="704" t="s">
        <v>257</v>
      </c>
      <c r="J91" s="704" t="s">
        <v>258</v>
      </c>
      <c r="K91" s="704" t="s">
        <v>259</v>
      </c>
      <c r="L91" s="704" t="s">
        <v>260</v>
      </c>
      <c r="M91" s="705" t="s">
        <v>261</v>
      </c>
      <c r="N91" s="1097"/>
    </row>
    <row r="92" spans="1:14" ht="12.75">
      <c r="A92" s="34" t="s">
        <v>447</v>
      </c>
      <c r="B92" s="31">
        <v>5613895</v>
      </c>
      <c r="C92" s="32">
        <v>6174807</v>
      </c>
      <c r="D92" s="32">
        <v>6039209</v>
      </c>
      <c r="E92" s="32">
        <v>6158554</v>
      </c>
      <c r="F92" s="32">
        <v>6049892</v>
      </c>
      <c r="G92" s="32">
        <v>8743731</v>
      </c>
      <c r="H92" s="32">
        <v>6789534</v>
      </c>
      <c r="I92" s="32">
        <v>6598524</v>
      </c>
      <c r="J92" s="32">
        <v>6019721</v>
      </c>
      <c r="K92" s="32">
        <v>6174807</v>
      </c>
      <c r="L92" s="32">
        <v>6139240</v>
      </c>
      <c r="M92" s="33">
        <v>7109271</v>
      </c>
      <c r="N92" s="78">
        <f aca="true" t="shared" si="12" ref="N92:N102">SUM(B92:M92)</f>
        <v>77611185</v>
      </c>
    </row>
    <row r="93" spans="1:14" ht="12.75">
      <c r="A93" s="34" t="s">
        <v>448</v>
      </c>
      <c r="B93" s="35">
        <v>1057898</v>
      </c>
      <c r="C93" s="36">
        <v>1154237</v>
      </c>
      <c r="D93" s="36">
        <v>1009938</v>
      </c>
      <c r="E93" s="36">
        <v>1115697</v>
      </c>
      <c r="F93" s="36">
        <v>1014115</v>
      </c>
      <c r="G93" s="36">
        <v>2387651</v>
      </c>
      <c r="H93" s="36">
        <v>1231607</v>
      </c>
      <c r="I93" s="36">
        <v>1147140</v>
      </c>
      <c r="J93" s="36">
        <v>1026547</v>
      </c>
      <c r="K93" s="36">
        <v>1154237</v>
      </c>
      <c r="L93" s="36">
        <v>1070050</v>
      </c>
      <c r="M93" s="37">
        <v>1315526</v>
      </c>
      <c r="N93" s="79">
        <f t="shared" si="12"/>
        <v>14684643</v>
      </c>
    </row>
    <row r="94" spans="1:15" ht="12.75">
      <c r="A94" s="706" t="s">
        <v>449</v>
      </c>
      <c r="B94" s="35">
        <v>950818</v>
      </c>
      <c r="C94" s="36">
        <v>950819</v>
      </c>
      <c r="D94" s="36">
        <v>997073</v>
      </c>
      <c r="E94" s="36">
        <v>864447</v>
      </c>
      <c r="F94" s="36">
        <v>881675</v>
      </c>
      <c r="G94" s="36">
        <v>995468</v>
      </c>
      <c r="H94" s="36">
        <v>725340</v>
      </c>
      <c r="I94" s="36">
        <v>709415</v>
      </c>
      <c r="J94" s="36">
        <v>1139967</v>
      </c>
      <c r="K94" s="36">
        <v>868025</v>
      </c>
      <c r="L94" s="36">
        <v>864446</v>
      </c>
      <c r="M94" s="37">
        <v>986711</v>
      </c>
      <c r="N94" s="79">
        <f t="shared" si="12"/>
        <v>10934204</v>
      </c>
      <c r="O94" s="720"/>
    </row>
    <row r="95" spans="1:15" ht="12.75">
      <c r="A95" s="34" t="s">
        <v>450</v>
      </c>
      <c r="B95" s="35">
        <v>0</v>
      </c>
      <c r="C95" s="36">
        <v>0</v>
      </c>
      <c r="D95" s="36"/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7">
        <v>0</v>
      </c>
      <c r="N95" s="79">
        <f t="shared" si="12"/>
        <v>0</v>
      </c>
      <c r="O95" s="725"/>
    </row>
    <row r="96" spans="1:15" ht="12.75">
      <c r="A96" s="34" t="s">
        <v>451</v>
      </c>
      <c r="B96" s="35">
        <v>0</v>
      </c>
      <c r="C96" s="36">
        <v>0</v>
      </c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7">
        <v>0</v>
      </c>
      <c r="N96" s="79">
        <f t="shared" si="12"/>
        <v>0</v>
      </c>
      <c r="O96" s="725"/>
    </row>
    <row r="97" spans="1:15" ht="12.75">
      <c r="A97" s="34" t="s">
        <v>508</v>
      </c>
      <c r="B97" s="35">
        <v>0</v>
      </c>
      <c r="C97" s="36">
        <v>0</v>
      </c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7">
        <v>0</v>
      </c>
      <c r="N97" s="79">
        <f t="shared" si="12"/>
        <v>0</v>
      </c>
      <c r="O97" s="725"/>
    </row>
    <row r="98" spans="1:15" ht="12.75">
      <c r="A98" s="34" t="s">
        <v>452</v>
      </c>
      <c r="B98" s="35">
        <v>0</v>
      </c>
      <c r="C98" s="36">
        <v>0</v>
      </c>
      <c r="D98" s="36">
        <v>334010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7">
        <v>0</v>
      </c>
      <c r="N98" s="79">
        <f t="shared" si="12"/>
        <v>334010</v>
      </c>
      <c r="O98" s="725"/>
    </row>
    <row r="99" spans="1:15" ht="12.75">
      <c r="A99" s="34" t="s">
        <v>453</v>
      </c>
      <c r="B99" s="35">
        <v>0</v>
      </c>
      <c r="C99" s="36">
        <v>0</v>
      </c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7">
        <v>0</v>
      </c>
      <c r="N99" s="79">
        <f t="shared" si="12"/>
        <v>0</v>
      </c>
      <c r="O99" s="726"/>
    </row>
    <row r="100" spans="1:15" ht="12.75">
      <c r="A100" s="34" t="s">
        <v>509</v>
      </c>
      <c r="B100" s="35">
        <v>0</v>
      </c>
      <c r="C100" s="36">
        <v>0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7">
        <v>0</v>
      </c>
      <c r="N100" s="79">
        <f t="shared" si="12"/>
        <v>0</v>
      </c>
      <c r="O100" s="726"/>
    </row>
    <row r="101" spans="1:15" ht="12.75">
      <c r="A101" s="153" t="s">
        <v>614</v>
      </c>
      <c r="B101" s="35">
        <v>0</v>
      </c>
      <c r="C101" s="36">
        <v>0</v>
      </c>
      <c r="D101" s="36"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7">
        <v>0</v>
      </c>
      <c r="N101" s="79">
        <f t="shared" si="12"/>
        <v>0</v>
      </c>
      <c r="O101" s="726"/>
    </row>
    <row r="102" spans="1:15" ht="13.5" thickBot="1">
      <c r="A102" s="152" t="s">
        <v>615</v>
      </c>
      <c r="B102" s="154">
        <v>0</v>
      </c>
      <c r="C102" s="155">
        <v>0</v>
      </c>
      <c r="D102" s="155">
        <v>0</v>
      </c>
      <c r="E102" s="155">
        <v>0</v>
      </c>
      <c r="F102" s="155">
        <v>0</v>
      </c>
      <c r="G102" s="155">
        <v>0</v>
      </c>
      <c r="H102" s="155">
        <v>0</v>
      </c>
      <c r="I102" s="155">
        <v>0</v>
      </c>
      <c r="J102" s="155">
        <v>0</v>
      </c>
      <c r="K102" s="155">
        <v>0</v>
      </c>
      <c r="L102" s="155">
        <v>0</v>
      </c>
      <c r="M102" s="156">
        <v>0</v>
      </c>
      <c r="N102" s="728">
        <f t="shared" si="12"/>
        <v>0</v>
      </c>
      <c r="O102" s="726"/>
    </row>
    <row r="103" spans="1:15" ht="13.5" thickBot="1">
      <c r="A103" s="709" t="s">
        <v>262</v>
      </c>
      <c r="B103" s="716">
        <f>SUM(B92:B102)</f>
        <v>7622611</v>
      </c>
      <c r="C103" s="711">
        <f aca="true" t="shared" si="13" ref="C103:M103">SUM(C92:C102)</f>
        <v>8279863</v>
      </c>
      <c r="D103" s="711">
        <f t="shared" si="13"/>
        <v>8380230</v>
      </c>
      <c r="E103" s="711">
        <f t="shared" si="13"/>
        <v>8138698</v>
      </c>
      <c r="F103" s="711">
        <f t="shared" si="13"/>
        <v>7945682</v>
      </c>
      <c r="G103" s="711">
        <f t="shared" si="13"/>
        <v>12126850</v>
      </c>
      <c r="H103" s="711">
        <f t="shared" si="13"/>
        <v>8746481</v>
      </c>
      <c r="I103" s="711">
        <f t="shared" si="13"/>
        <v>8455079</v>
      </c>
      <c r="J103" s="711">
        <f t="shared" si="13"/>
        <v>8186235</v>
      </c>
      <c r="K103" s="711">
        <f t="shared" si="13"/>
        <v>8197069</v>
      </c>
      <c r="L103" s="711">
        <f t="shared" si="13"/>
        <v>8073736</v>
      </c>
      <c r="M103" s="833">
        <f t="shared" si="13"/>
        <v>9411508</v>
      </c>
      <c r="N103" s="837">
        <f>SUM(B103:M103)</f>
        <v>103564042</v>
      </c>
      <c r="O103" s="727"/>
    </row>
    <row r="104" spans="1:14" ht="12.75">
      <c r="A104" s="1100" t="s">
        <v>53</v>
      </c>
      <c r="B104" s="1093" t="s">
        <v>679</v>
      </c>
      <c r="C104" s="1094"/>
      <c r="D104" s="1094"/>
      <c r="E104" s="1094"/>
      <c r="F104" s="1094"/>
      <c r="G104" s="1094"/>
      <c r="H104" s="1094"/>
      <c r="I104" s="1094"/>
      <c r="J104" s="1094"/>
      <c r="K104" s="1094"/>
      <c r="L104" s="1094"/>
      <c r="M104" s="1102"/>
      <c r="N104" s="1096" t="s">
        <v>249</v>
      </c>
    </row>
    <row r="105" spans="1:14" ht="13.5" thickBot="1">
      <c r="A105" s="1101"/>
      <c r="B105" s="785" t="s">
        <v>250</v>
      </c>
      <c r="C105" s="786" t="s">
        <v>251</v>
      </c>
      <c r="D105" s="786" t="s">
        <v>252</v>
      </c>
      <c r="E105" s="786" t="s">
        <v>253</v>
      </c>
      <c r="F105" s="786" t="s">
        <v>254</v>
      </c>
      <c r="G105" s="786" t="s">
        <v>255</v>
      </c>
      <c r="H105" s="786" t="s">
        <v>256</v>
      </c>
      <c r="I105" s="786" t="s">
        <v>257</v>
      </c>
      <c r="J105" s="786" t="s">
        <v>258</v>
      </c>
      <c r="K105" s="786" t="s">
        <v>259</v>
      </c>
      <c r="L105" s="786" t="s">
        <v>260</v>
      </c>
      <c r="M105" s="787" t="s">
        <v>261</v>
      </c>
      <c r="N105" s="1097"/>
    </row>
    <row r="106" spans="1:14" ht="12.75">
      <c r="A106" s="34" t="s">
        <v>454</v>
      </c>
      <c r="B106" s="31">
        <v>0</v>
      </c>
      <c r="C106" s="32">
        <v>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3">
        <v>0</v>
      </c>
      <c r="N106" s="78">
        <f aca="true" t="shared" si="14" ref="N106:N116">SUM(B106:M106)</f>
        <v>0</v>
      </c>
    </row>
    <row r="107" spans="1:14" ht="12.75">
      <c r="A107" s="34" t="s">
        <v>455</v>
      </c>
      <c r="B107" s="35">
        <v>0</v>
      </c>
      <c r="C107" s="36">
        <v>0</v>
      </c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7">
        <v>0</v>
      </c>
      <c r="N107" s="79">
        <f t="shared" si="14"/>
        <v>0</v>
      </c>
    </row>
    <row r="108" spans="1:14" ht="12.75">
      <c r="A108" s="38" t="s">
        <v>456</v>
      </c>
      <c r="B108" s="35">
        <v>0</v>
      </c>
      <c r="C108" s="36">
        <v>0</v>
      </c>
      <c r="D108" s="36">
        <v>0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7">
        <v>0</v>
      </c>
      <c r="N108" s="79">
        <f t="shared" si="14"/>
        <v>0</v>
      </c>
    </row>
    <row r="109" spans="1:14" ht="12.75">
      <c r="A109" s="38" t="s">
        <v>457</v>
      </c>
      <c r="B109" s="35">
        <v>0</v>
      </c>
      <c r="C109" s="36">
        <v>0</v>
      </c>
      <c r="D109" s="36">
        <v>0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7">
        <v>0</v>
      </c>
      <c r="N109" s="79">
        <f t="shared" si="14"/>
        <v>0</v>
      </c>
    </row>
    <row r="110" spans="1:14" ht="12.75">
      <c r="A110" s="38" t="s">
        <v>458</v>
      </c>
      <c r="B110" s="35">
        <v>211666</v>
      </c>
      <c r="C110" s="36">
        <v>338930</v>
      </c>
      <c r="D110" s="36">
        <v>338930</v>
      </c>
      <c r="E110" s="36">
        <v>288113</v>
      </c>
      <c r="F110" s="36">
        <v>141851</v>
      </c>
      <c r="G110" s="36">
        <v>142696</v>
      </c>
      <c r="H110" s="36">
        <v>173290</v>
      </c>
      <c r="I110" s="36">
        <v>47953</v>
      </c>
      <c r="J110" s="36">
        <v>86628</v>
      </c>
      <c r="K110" s="36">
        <v>365967</v>
      </c>
      <c r="L110" s="36">
        <v>156340</v>
      </c>
      <c r="M110" s="37">
        <v>174536</v>
      </c>
      <c r="N110" s="79">
        <f t="shared" si="14"/>
        <v>2466900</v>
      </c>
    </row>
    <row r="111" spans="1:14" ht="12.75">
      <c r="A111" s="38" t="s">
        <v>459</v>
      </c>
      <c r="B111" s="35">
        <v>0</v>
      </c>
      <c r="C111" s="36">
        <v>0</v>
      </c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7">
        <v>0</v>
      </c>
      <c r="N111" s="79">
        <f t="shared" si="14"/>
        <v>0</v>
      </c>
    </row>
    <row r="112" spans="1:15" ht="12.75">
      <c r="A112" s="38" t="s">
        <v>460</v>
      </c>
      <c r="B112" s="48">
        <v>0</v>
      </c>
      <c r="C112" s="49">
        <v>0</v>
      </c>
      <c r="D112" s="49">
        <v>0</v>
      </c>
      <c r="E112" s="49">
        <v>0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50">
        <v>0</v>
      </c>
      <c r="N112" s="79">
        <f t="shared" si="14"/>
        <v>0</v>
      </c>
      <c r="O112" s="39"/>
    </row>
    <row r="113" spans="1:15" ht="12.75">
      <c r="A113" s="34" t="s">
        <v>613</v>
      </c>
      <c r="B113" s="35">
        <v>573851</v>
      </c>
      <c r="C113" s="36">
        <v>0</v>
      </c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7">
        <v>0</v>
      </c>
      <c r="N113" s="79">
        <f t="shared" si="14"/>
        <v>573851</v>
      </c>
      <c r="O113" s="39"/>
    </row>
    <row r="114" spans="1:15" ht="12.75">
      <c r="A114" s="34" t="s">
        <v>616</v>
      </c>
      <c r="B114" s="35">
        <v>7000000</v>
      </c>
      <c r="C114" s="36">
        <v>8000000</v>
      </c>
      <c r="D114" s="36">
        <v>8000000</v>
      </c>
      <c r="E114" s="36">
        <v>8000000</v>
      </c>
      <c r="F114" s="36">
        <v>8000000</v>
      </c>
      <c r="G114" s="36">
        <v>12000000</v>
      </c>
      <c r="H114" s="36">
        <v>9000000</v>
      </c>
      <c r="I114" s="36">
        <v>8500000</v>
      </c>
      <c r="J114" s="36">
        <v>8000000</v>
      </c>
      <c r="K114" s="36">
        <v>8000000</v>
      </c>
      <c r="L114" s="36">
        <v>8000000</v>
      </c>
      <c r="M114" s="37">
        <v>7689281</v>
      </c>
      <c r="N114" s="79">
        <f t="shared" si="14"/>
        <v>100189281</v>
      </c>
      <c r="O114" s="39"/>
    </row>
    <row r="115" spans="1:15" ht="13.5" thickBot="1">
      <c r="A115" s="149" t="s">
        <v>617</v>
      </c>
      <c r="B115" s="163">
        <v>0</v>
      </c>
      <c r="C115" s="164"/>
      <c r="D115" s="164">
        <v>334010</v>
      </c>
      <c r="E115" s="164">
        <v>0</v>
      </c>
      <c r="F115" s="164">
        <v>0</v>
      </c>
      <c r="G115" s="164">
        <v>0</v>
      </c>
      <c r="H115" s="164">
        <v>0</v>
      </c>
      <c r="I115" s="164">
        <v>0</v>
      </c>
      <c r="J115" s="164">
        <v>0</v>
      </c>
      <c r="K115" s="164">
        <v>0</v>
      </c>
      <c r="L115" s="164">
        <v>0</v>
      </c>
      <c r="M115" s="165">
        <v>0</v>
      </c>
      <c r="N115" s="728">
        <f t="shared" si="14"/>
        <v>334010</v>
      </c>
      <c r="O115" s="39"/>
    </row>
    <row r="116" spans="1:15" ht="13.5" thickBot="1">
      <c r="A116" s="709" t="s">
        <v>48</v>
      </c>
      <c r="B116" s="716">
        <f>SUM(B106:B115)</f>
        <v>7785517</v>
      </c>
      <c r="C116" s="711">
        <f aca="true" t="shared" si="15" ref="C116:M116">SUM(C106:C115)</f>
        <v>8338930</v>
      </c>
      <c r="D116" s="711">
        <f t="shared" si="15"/>
        <v>8672940</v>
      </c>
      <c r="E116" s="711">
        <f t="shared" si="15"/>
        <v>8288113</v>
      </c>
      <c r="F116" s="711">
        <f t="shared" si="15"/>
        <v>8141851</v>
      </c>
      <c r="G116" s="711">
        <f t="shared" si="15"/>
        <v>12142696</v>
      </c>
      <c r="H116" s="711">
        <f t="shared" si="15"/>
        <v>9173290</v>
      </c>
      <c r="I116" s="711">
        <f t="shared" si="15"/>
        <v>8547953</v>
      </c>
      <c r="J116" s="711">
        <f t="shared" si="15"/>
        <v>8086628</v>
      </c>
      <c r="K116" s="711">
        <f t="shared" si="15"/>
        <v>8365967</v>
      </c>
      <c r="L116" s="711">
        <f t="shared" si="15"/>
        <v>8156340</v>
      </c>
      <c r="M116" s="712">
        <f t="shared" si="15"/>
        <v>7863817</v>
      </c>
      <c r="N116" s="788">
        <f t="shared" si="14"/>
        <v>103564042</v>
      </c>
      <c r="O116" s="39"/>
    </row>
    <row r="117" spans="1:14" ht="16.5" thickBot="1">
      <c r="A117" s="1087" t="s">
        <v>504</v>
      </c>
      <c r="B117" s="1088"/>
      <c r="C117" s="1088"/>
      <c r="D117" s="1088"/>
      <c r="E117" s="1088"/>
      <c r="F117" s="1088"/>
      <c r="G117" s="1088"/>
      <c r="H117" s="1088"/>
      <c r="I117" s="1088"/>
      <c r="J117" s="1088"/>
      <c r="K117" s="1088"/>
      <c r="L117" s="1088"/>
      <c r="M117" s="1088"/>
      <c r="N117" s="1089"/>
    </row>
    <row r="118" spans="1:14" ht="12.75">
      <c r="A118" s="1098" t="s">
        <v>53</v>
      </c>
      <c r="B118" s="1090" t="s">
        <v>678</v>
      </c>
      <c r="C118" s="1091"/>
      <c r="D118" s="1091"/>
      <c r="E118" s="1091"/>
      <c r="F118" s="1091"/>
      <c r="G118" s="1091"/>
      <c r="H118" s="1091"/>
      <c r="I118" s="1091"/>
      <c r="J118" s="1091"/>
      <c r="K118" s="1091"/>
      <c r="L118" s="1091"/>
      <c r="M118" s="1092"/>
      <c r="N118" s="1085" t="s">
        <v>249</v>
      </c>
    </row>
    <row r="119" spans="1:14" ht="13.5" thickBot="1">
      <c r="A119" s="1099"/>
      <c r="B119" s="703" t="s">
        <v>250</v>
      </c>
      <c r="C119" s="704" t="s">
        <v>251</v>
      </c>
      <c r="D119" s="704" t="s">
        <v>252</v>
      </c>
      <c r="E119" s="704" t="s">
        <v>253</v>
      </c>
      <c r="F119" s="704" t="s">
        <v>254</v>
      </c>
      <c r="G119" s="704" t="s">
        <v>255</v>
      </c>
      <c r="H119" s="704" t="s">
        <v>256</v>
      </c>
      <c r="I119" s="704" t="s">
        <v>257</v>
      </c>
      <c r="J119" s="704" t="s">
        <v>258</v>
      </c>
      <c r="K119" s="704" t="s">
        <v>259</v>
      </c>
      <c r="L119" s="704" t="s">
        <v>260</v>
      </c>
      <c r="M119" s="705" t="s">
        <v>261</v>
      </c>
      <c r="N119" s="1106"/>
    </row>
    <row r="120" spans="1:14" ht="12.75">
      <c r="A120" s="34" t="s">
        <v>447</v>
      </c>
      <c r="B120" s="31">
        <v>17953612</v>
      </c>
      <c r="C120" s="32">
        <v>19193588</v>
      </c>
      <c r="D120" s="32">
        <v>18767044</v>
      </c>
      <c r="E120" s="32">
        <v>18507383</v>
      </c>
      <c r="F120" s="32">
        <v>18479501</v>
      </c>
      <c r="G120" s="32">
        <v>27523184</v>
      </c>
      <c r="H120" s="32">
        <v>20853655</v>
      </c>
      <c r="I120" s="32">
        <v>20789638</v>
      </c>
      <c r="J120" s="32">
        <v>18704307</v>
      </c>
      <c r="K120" s="32">
        <v>19203588</v>
      </c>
      <c r="L120" s="32">
        <v>18767044</v>
      </c>
      <c r="M120" s="33">
        <v>22756697</v>
      </c>
      <c r="N120" s="78">
        <f aca="true" t="shared" si="16" ref="N120:N131">SUM(B120:M120)</f>
        <v>241499241</v>
      </c>
    </row>
    <row r="121" spans="1:14" ht="12.75">
      <c r="A121" s="34" t="s">
        <v>448</v>
      </c>
      <c r="B121" s="35">
        <v>3709683</v>
      </c>
      <c r="C121" s="36">
        <v>3870441</v>
      </c>
      <c r="D121" s="36">
        <v>3786141</v>
      </c>
      <c r="E121" s="36">
        <v>3826737</v>
      </c>
      <c r="F121" s="36">
        <v>3821247</v>
      </c>
      <c r="G121" s="36">
        <v>5451359</v>
      </c>
      <c r="H121" s="36">
        <v>4342929</v>
      </c>
      <c r="I121" s="36">
        <v>4292740</v>
      </c>
      <c r="J121" s="36">
        <v>3764377</v>
      </c>
      <c r="K121" s="36">
        <v>3900441</v>
      </c>
      <c r="L121" s="36">
        <v>3876532</v>
      </c>
      <c r="M121" s="37">
        <v>4558460</v>
      </c>
      <c r="N121" s="79">
        <f t="shared" si="16"/>
        <v>49201087</v>
      </c>
    </row>
    <row r="122" spans="1:15" ht="12.75">
      <c r="A122" s="706" t="s">
        <v>449</v>
      </c>
      <c r="B122" s="35">
        <v>5265004</v>
      </c>
      <c r="C122" s="36">
        <v>5265004</v>
      </c>
      <c r="D122" s="36">
        <v>5497417</v>
      </c>
      <c r="E122" s="36">
        <v>4806588</v>
      </c>
      <c r="F122" s="36">
        <v>4903648</v>
      </c>
      <c r="G122" s="36">
        <v>5371472</v>
      </c>
      <c r="H122" s="36">
        <v>4022918</v>
      </c>
      <c r="I122" s="36">
        <v>3933205</v>
      </c>
      <c r="J122" s="36">
        <v>6257693</v>
      </c>
      <c r="K122" s="36">
        <v>4826750</v>
      </c>
      <c r="L122" s="36">
        <v>4806588</v>
      </c>
      <c r="M122" s="37">
        <v>5395387</v>
      </c>
      <c r="N122" s="79">
        <f t="shared" si="16"/>
        <v>60351674</v>
      </c>
      <c r="O122" s="720"/>
    </row>
    <row r="123" spans="1:15" ht="12.75">
      <c r="A123" s="34" t="s">
        <v>450</v>
      </c>
      <c r="B123" s="35">
        <v>0</v>
      </c>
      <c r="C123" s="36">
        <v>0</v>
      </c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7">
        <v>0</v>
      </c>
      <c r="N123" s="79">
        <f t="shared" si="16"/>
        <v>0</v>
      </c>
      <c r="O123" s="39"/>
    </row>
    <row r="124" spans="1:15" ht="12.75">
      <c r="A124" s="34" t="s">
        <v>451</v>
      </c>
      <c r="B124" s="35">
        <v>0</v>
      </c>
      <c r="C124" s="36">
        <v>0</v>
      </c>
      <c r="D124" s="36"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7">
        <v>0</v>
      </c>
      <c r="N124" s="79">
        <f t="shared" si="16"/>
        <v>0</v>
      </c>
      <c r="O124" s="39"/>
    </row>
    <row r="125" spans="1:15" ht="12.75">
      <c r="A125" s="34" t="s">
        <v>508</v>
      </c>
      <c r="B125" s="35">
        <v>0</v>
      </c>
      <c r="C125" s="36">
        <v>0</v>
      </c>
      <c r="D125" s="36">
        <v>0</v>
      </c>
      <c r="E125" s="36">
        <v>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7">
        <v>0</v>
      </c>
      <c r="N125" s="79">
        <f t="shared" si="16"/>
        <v>0</v>
      </c>
      <c r="O125" s="39"/>
    </row>
    <row r="126" spans="1:15" ht="12.75">
      <c r="A126" s="34" t="s">
        <v>452</v>
      </c>
      <c r="B126" s="35">
        <v>0</v>
      </c>
      <c r="C126" s="36">
        <v>0</v>
      </c>
      <c r="D126" s="36">
        <v>0</v>
      </c>
      <c r="E126" s="36">
        <v>499999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7">
        <v>0</v>
      </c>
      <c r="N126" s="79">
        <f t="shared" si="16"/>
        <v>499999</v>
      </c>
      <c r="O126" s="39"/>
    </row>
    <row r="127" spans="1:14" ht="12.75">
      <c r="A127" s="34" t="s">
        <v>453</v>
      </c>
      <c r="B127" s="35">
        <v>0</v>
      </c>
      <c r="C127" s="36">
        <v>0</v>
      </c>
      <c r="D127" s="36"/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7">
        <v>0</v>
      </c>
      <c r="N127" s="79">
        <f t="shared" si="16"/>
        <v>0</v>
      </c>
    </row>
    <row r="128" spans="1:14" ht="12.75">
      <c r="A128" s="34" t="s">
        <v>509</v>
      </c>
      <c r="B128" s="35">
        <v>0</v>
      </c>
      <c r="C128" s="729">
        <v>0</v>
      </c>
      <c r="D128" s="729">
        <v>0</v>
      </c>
      <c r="E128" s="729">
        <v>0</v>
      </c>
      <c r="F128" s="729">
        <v>0</v>
      </c>
      <c r="G128" s="729">
        <v>0</v>
      </c>
      <c r="H128" s="729">
        <v>0</v>
      </c>
      <c r="I128" s="729">
        <v>0</v>
      </c>
      <c r="J128" s="729">
        <v>0</v>
      </c>
      <c r="K128" s="729">
        <v>0</v>
      </c>
      <c r="L128" s="36">
        <v>0</v>
      </c>
      <c r="M128" s="37">
        <v>0</v>
      </c>
      <c r="N128" s="79">
        <f t="shared" si="16"/>
        <v>0</v>
      </c>
    </row>
    <row r="129" spans="1:14" ht="12.75">
      <c r="A129" s="153" t="s">
        <v>614</v>
      </c>
      <c r="B129" s="35">
        <v>0</v>
      </c>
      <c r="C129" s="729">
        <v>0</v>
      </c>
      <c r="D129" s="729">
        <v>0</v>
      </c>
      <c r="E129" s="729">
        <v>0</v>
      </c>
      <c r="F129" s="729">
        <v>0</v>
      </c>
      <c r="G129" s="729">
        <v>0</v>
      </c>
      <c r="H129" s="729">
        <v>0</v>
      </c>
      <c r="I129" s="729">
        <v>0</v>
      </c>
      <c r="J129" s="729">
        <v>0</v>
      </c>
      <c r="K129" s="729">
        <v>0</v>
      </c>
      <c r="L129" s="36">
        <v>0</v>
      </c>
      <c r="M129" s="838">
        <v>0</v>
      </c>
      <c r="N129" s="77">
        <f t="shared" si="16"/>
        <v>0</v>
      </c>
    </row>
    <row r="130" spans="1:14" ht="13.5" thickBot="1">
      <c r="A130" s="152" t="s">
        <v>615</v>
      </c>
      <c r="B130" s="154">
        <v>0</v>
      </c>
      <c r="C130" s="155">
        <v>0</v>
      </c>
      <c r="D130" s="155">
        <v>0</v>
      </c>
      <c r="E130" s="155">
        <v>0</v>
      </c>
      <c r="F130" s="155">
        <v>0</v>
      </c>
      <c r="G130" s="155">
        <v>0</v>
      </c>
      <c r="H130" s="155">
        <v>0</v>
      </c>
      <c r="I130" s="155">
        <v>0</v>
      </c>
      <c r="J130" s="155">
        <v>0</v>
      </c>
      <c r="K130" s="155">
        <v>0</v>
      </c>
      <c r="L130" s="155">
        <v>0</v>
      </c>
      <c r="M130" s="839">
        <v>0</v>
      </c>
      <c r="N130" s="162">
        <f t="shared" si="16"/>
        <v>0</v>
      </c>
    </row>
    <row r="131" spans="1:15" ht="13.5" thickBot="1">
      <c r="A131" s="709" t="s">
        <v>262</v>
      </c>
      <c r="B131" s="716">
        <f>SUM(B120:B130)</f>
        <v>26928299</v>
      </c>
      <c r="C131" s="711">
        <f aca="true" t="shared" si="17" ref="C131:M131">SUM(C120:C130)</f>
        <v>28329033</v>
      </c>
      <c r="D131" s="711">
        <f t="shared" si="17"/>
        <v>28050602</v>
      </c>
      <c r="E131" s="711">
        <f t="shared" si="17"/>
        <v>27640707</v>
      </c>
      <c r="F131" s="711">
        <f t="shared" si="17"/>
        <v>27204396</v>
      </c>
      <c r="G131" s="711">
        <f t="shared" si="17"/>
        <v>38346015</v>
      </c>
      <c r="H131" s="711">
        <f t="shared" si="17"/>
        <v>29219502</v>
      </c>
      <c r="I131" s="711">
        <f t="shared" si="17"/>
        <v>29015583</v>
      </c>
      <c r="J131" s="711">
        <f t="shared" si="17"/>
        <v>28726377</v>
      </c>
      <c r="K131" s="711">
        <f t="shared" si="17"/>
        <v>27930779</v>
      </c>
      <c r="L131" s="711">
        <f t="shared" si="17"/>
        <v>27450164</v>
      </c>
      <c r="M131" s="833">
        <f t="shared" si="17"/>
        <v>32710544</v>
      </c>
      <c r="N131" s="837">
        <f t="shared" si="16"/>
        <v>351552001</v>
      </c>
      <c r="O131" s="730"/>
    </row>
    <row r="132" spans="1:14" ht="12.75">
      <c r="A132" s="1099" t="s">
        <v>53</v>
      </c>
      <c r="B132" s="1093" t="s">
        <v>679</v>
      </c>
      <c r="C132" s="1094"/>
      <c r="D132" s="1094"/>
      <c r="E132" s="1094"/>
      <c r="F132" s="1094"/>
      <c r="G132" s="1094"/>
      <c r="H132" s="1094"/>
      <c r="I132" s="1094"/>
      <c r="J132" s="1094"/>
      <c r="K132" s="1094"/>
      <c r="L132" s="1094"/>
      <c r="M132" s="1095"/>
      <c r="N132" s="1104" t="s">
        <v>249</v>
      </c>
    </row>
    <row r="133" spans="1:14" ht="13.5" thickBot="1">
      <c r="A133" s="1099"/>
      <c r="B133" s="713" t="s">
        <v>250</v>
      </c>
      <c r="C133" s="714" t="s">
        <v>251</v>
      </c>
      <c r="D133" s="714" t="s">
        <v>252</v>
      </c>
      <c r="E133" s="714" t="s">
        <v>253</v>
      </c>
      <c r="F133" s="714" t="s">
        <v>254</v>
      </c>
      <c r="G133" s="714" t="s">
        <v>255</v>
      </c>
      <c r="H133" s="714" t="s">
        <v>256</v>
      </c>
      <c r="I133" s="714" t="s">
        <v>257</v>
      </c>
      <c r="J133" s="714" t="s">
        <v>258</v>
      </c>
      <c r="K133" s="714" t="s">
        <v>259</v>
      </c>
      <c r="L133" s="714" t="s">
        <v>260</v>
      </c>
      <c r="M133" s="731" t="s">
        <v>261</v>
      </c>
      <c r="N133" s="1107"/>
    </row>
    <row r="134" spans="1:14" ht="12.75">
      <c r="A134" s="34" t="s">
        <v>454</v>
      </c>
      <c r="B134" s="31">
        <v>0</v>
      </c>
      <c r="C134" s="32">
        <v>0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840">
        <v>0</v>
      </c>
      <c r="N134" s="80">
        <f aca="true" t="shared" si="18" ref="N134:N144">SUM(B134:M134)</f>
        <v>0</v>
      </c>
    </row>
    <row r="135" spans="1:14" ht="12.75">
      <c r="A135" s="34" t="s">
        <v>455</v>
      </c>
      <c r="B135" s="35">
        <v>0</v>
      </c>
      <c r="C135" s="36">
        <v>0</v>
      </c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838">
        <v>0</v>
      </c>
      <c r="N135" s="77">
        <f t="shared" si="18"/>
        <v>0</v>
      </c>
    </row>
    <row r="136" spans="1:14" ht="12.75">
      <c r="A136" s="38" t="s">
        <v>456</v>
      </c>
      <c r="B136" s="35">
        <v>0</v>
      </c>
      <c r="C136" s="36">
        <v>0</v>
      </c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838">
        <v>0</v>
      </c>
      <c r="N136" s="77">
        <f t="shared" si="18"/>
        <v>0</v>
      </c>
    </row>
    <row r="137" spans="1:14" ht="12.75">
      <c r="A137" s="38" t="s">
        <v>457</v>
      </c>
      <c r="B137" s="35">
        <v>0</v>
      </c>
      <c r="C137" s="36">
        <v>0</v>
      </c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838">
        <v>0</v>
      </c>
      <c r="N137" s="77">
        <f t="shared" si="18"/>
        <v>0</v>
      </c>
    </row>
    <row r="138" spans="1:14" ht="12.75">
      <c r="A138" s="38" t="s">
        <v>458</v>
      </c>
      <c r="B138" s="35">
        <v>990647</v>
      </c>
      <c r="C138" s="36">
        <v>1526308</v>
      </c>
      <c r="D138" s="36">
        <v>1526308</v>
      </c>
      <c r="E138" s="36">
        <v>1313541</v>
      </c>
      <c r="F138" s="36">
        <v>712980</v>
      </c>
      <c r="G138" s="36">
        <v>706448</v>
      </c>
      <c r="H138" s="36">
        <v>832069</v>
      </c>
      <c r="I138" s="36">
        <v>369933</v>
      </c>
      <c r="J138" s="36">
        <v>506231</v>
      </c>
      <c r="K138" s="36">
        <v>1623216</v>
      </c>
      <c r="L138" s="36">
        <v>762478</v>
      </c>
      <c r="M138" s="838">
        <v>835540</v>
      </c>
      <c r="N138" s="77">
        <f t="shared" si="18"/>
        <v>11705699</v>
      </c>
    </row>
    <row r="139" spans="1:14" ht="12.75">
      <c r="A139" s="38" t="s">
        <v>459</v>
      </c>
      <c r="B139" s="35">
        <v>0</v>
      </c>
      <c r="C139" s="36">
        <v>0</v>
      </c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838">
        <v>0</v>
      </c>
      <c r="N139" s="77">
        <f t="shared" si="18"/>
        <v>0</v>
      </c>
    </row>
    <row r="140" spans="1:15" ht="12.75">
      <c r="A140" s="38" t="s">
        <v>460</v>
      </c>
      <c r="B140" s="35">
        <v>0</v>
      </c>
      <c r="C140" s="36">
        <v>0</v>
      </c>
      <c r="D140" s="36">
        <v>0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838">
        <v>0</v>
      </c>
      <c r="N140" s="77">
        <f t="shared" si="18"/>
        <v>0</v>
      </c>
      <c r="O140" s="40"/>
    </row>
    <row r="141" spans="1:15" ht="12.75">
      <c r="A141" s="34" t="s">
        <v>613</v>
      </c>
      <c r="B141" s="35">
        <v>9021</v>
      </c>
      <c r="C141" s="36">
        <v>0</v>
      </c>
      <c r="D141" s="36">
        <v>0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838">
        <v>0</v>
      </c>
      <c r="N141" s="77">
        <f t="shared" si="18"/>
        <v>9021</v>
      </c>
      <c r="O141" s="39"/>
    </row>
    <row r="142" spans="1:15" ht="12.75">
      <c r="A142" s="34" t="s">
        <v>616</v>
      </c>
      <c r="B142" s="35">
        <v>26000000</v>
      </c>
      <c r="C142" s="36">
        <v>27000000</v>
      </c>
      <c r="D142" s="36">
        <v>27000000</v>
      </c>
      <c r="E142" s="36">
        <v>26000000</v>
      </c>
      <c r="F142" s="36">
        <v>26500000</v>
      </c>
      <c r="G142" s="36">
        <v>38000000</v>
      </c>
      <c r="H142" s="36">
        <v>29000000</v>
      </c>
      <c r="I142" s="36">
        <v>29000000</v>
      </c>
      <c r="J142" s="36">
        <v>28000000</v>
      </c>
      <c r="K142" s="36">
        <v>27000000</v>
      </c>
      <c r="L142" s="36">
        <v>27000000</v>
      </c>
      <c r="M142" s="838">
        <v>28837282</v>
      </c>
      <c r="N142" s="77">
        <f t="shared" si="18"/>
        <v>339337282</v>
      </c>
      <c r="O142" s="39"/>
    </row>
    <row r="143" spans="1:15" ht="13.5" thickBot="1">
      <c r="A143" s="149" t="s">
        <v>617</v>
      </c>
      <c r="B143" s="154">
        <v>0</v>
      </c>
      <c r="C143" s="155">
        <v>0</v>
      </c>
      <c r="D143" s="155">
        <v>0</v>
      </c>
      <c r="E143" s="155">
        <v>499999</v>
      </c>
      <c r="F143" s="155">
        <v>0</v>
      </c>
      <c r="G143" s="155">
        <v>0</v>
      </c>
      <c r="H143" s="155">
        <v>0</v>
      </c>
      <c r="I143" s="155">
        <v>0</v>
      </c>
      <c r="J143" s="155">
        <v>0</v>
      </c>
      <c r="K143" s="155">
        <v>0</v>
      </c>
      <c r="L143" s="155">
        <v>0</v>
      </c>
      <c r="M143" s="839">
        <v>0</v>
      </c>
      <c r="N143" s="162">
        <f t="shared" si="18"/>
        <v>499999</v>
      </c>
      <c r="O143" s="39"/>
    </row>
    <row r="144" spans="1:15" ht="13.5" thickBot="1">
      <c r="A144" s="709" t="s">
        <v>48</v>
      </c>
      <c r="B144" s="716">
        <f>SUM(B134:B143)</f>
        <v>26999668</v>
      </c>
      <c r="C144" s="711">
        <f aca="true" t="shared" si="19" ref="C144:M144">SUM(C134:C143)</f>
        <v>28526308</v>
      </c>
      <c r="D144" s="711">
        <f t="shared" si="19"/>
        <v>28526308</v>
      </c>
      <c r="E144" s="711">
        <f t="shared" si="19"/>
        <v>27813540</v>
      </c>
      <c r="F144" s="711">
        <f t="shared" si="19"/>
        <v>27212980</v>
      </c>
      <c r="G144" s="711">
        <f t="shared" si="19"/>
        <v>38706448</v>
      </c>
      <c r="H144" s="711">
        <f t="shared" si="19"/>
        <v>29832069</v>
      </c>
      <c r="I144" s="711">
        <f t="shared" si="19"/>
        <v>29369933</v>
      </c>
      <c r="J144" s="711">
        <f t="shared" si="19"/>
        <v>28506231</v>
      </c>
      <c r="K144" s="711">
        <f t="shared" si="19"/>
        <v>28623216</v>
      </c>
      <c r="L144" s="711">
        <f t="shared" si="19"/>
        <v>27762478</v>
      </c>
      <c r="M144" s="833">
        <f t="shared" si="19"/>
        <v>29672822</v>
      </c>
      <c r="N144" s="837">
        <f t="shared" si="18"/>
        <v>351552001</v>
      </c>
      <c r="O144" s="730"/>
    </row>
    <row r="145" spans="1:14" ht="18.75" thickBot="1">
      <c r="A145" s="1108" t="s">
        <v>263</v>
      </c>
      <c r="B145" s="1109"/>
      <c r="C145" s="1109"/>
      <c r="D145" s="1109"/>
      <c r="E145" s="1109"/>
      <c r="F145" s="1109"/>
      <c r="G145" s="1109"/>
      <c r="H145" s="1109"/>
      <c r="I145" s="1109"/>
      <c r="J145" s="1109"/>
      <c r="K145" s="1109"/>
      <c r="L145" s="1109"/>
      <c r="M145" s="1109"/>
      <c r="N145" s="1110"/>
    </row>
    <row r="146" spans="1:14" ht="12.75">
      <c r="A146" s="1100" t="s">
        <v>53</v>
      </c>
      <c r="B146" s="1090" t="s">
        <v>678</v>
      </c>
      <c r="C146" s="1091"/>
      <c r="D146" s="1091"/>
      <c r="E146" s="1091"/>
      <c r="F146" s="1091"/>
      <c r="G146" s="1091"/>
      <c r="H146" s="1091"/>
      <c r="I146" s="1091"/>
      <c r="J146" s="1091"/>
      <c r="K146" s="1091"/>
      <c r="L146" s="1091"/>
      <c r="M146" s="1092"/>
      <c r="N146" s="1096" t="s">
        <v>249</v>
      </c>
    </row>
    <row r="147" spans="1:14" ht="13.5" thickBot="1">
      <c r="A147" s="1101"/>
      <c r="B147" s="703" t="s">
        <v>250</v>
      </c>
      <c r="C147" s="704" t="s">
        <v>251</v>
      </c>
      <c r="D147" s="704" t="s">
        <v>252</v>
      </c>
      <c r="E147" s="704" t="s">
        <v>253</v>
      </c>
      <c r="F147" s="704" t="s">
        <v>254</v>
      </c>
      <c r="G147" s="704" t="s">
        <v>255</v>
      </c>
      <c r="H147" s="704" t="s">
        <v>256</v>
      </c>
      <c r="I147" s="704" t="s">
        <v>257</v>
      </c>
      <c r="J147" s="704" t="s">
        <v>258</v>
      </c>
      <c r="K147" s="704" t="s">
        <v>259</v>
      </c>
      <c r="L147" s="704" t="s">
        <v>260</v>
      </c>
      <c r="M147" s="705" t="s">
        <v>261</v>
      </c>
      <c r="N147" s="1097"/>
    </row>
    <row r="148" spans="1:14" ht="12.75">
      <c r="A148" s="34" t="s">
        <v>447</v>
      </c>
      <c r="B148" s="96">
        <f>SUM(B5,B36,B64,B92,B120,)</f>
        <v>42171227</v>
      </c>
      <c r="C148" s="99">
        <f aca="true" t="shared" si="20" ref="C148:M148">SUM(C5,C36,C64,C92,C120,)</f>
        <v>47549035</v>
      </c>
      <c r="D148" s="99">
        <f t="shared" si="20"/>
        <v>51953532</v>
      </c>
      <c r="E148" s="99">
        <f t="shared" si="20"/>
        <v>46703432</v>
      </c>
      <c r="F148" s="99">
        <f t="shared" si="20"/>
        <v>46560535</v>
      </c>
      <c r="G148" s="99">
        <f t="shared" si="20"/>
        <v>66027273</v>
      </c>
      <c r="H148" s="99">
        <f t="shared" si="20"/>
        <v>50226165</v>
      </c>
      <c r="I148" s="99">
        <f t="shared" si="20"/>
        <v>49916656</v>
      </c>
      <c r="J148" s="99">
        <f t="shared" si="20"/>
        <v>46801561</v>
      </c>
      <c r="K148" s="99">
        <f t="shared" si="20"/>
        <v>47558958</v>
      </c>
      <c r="L148" s="99">
        <f t="shared" si="20"/>
        <v>57266723</v>
      </c>
      <c r="M148" s="98">
        <f t="shared" si="20"/>
        <v>52800385</v>
      </c>
      <c r="N148" s="80">
        <f aca="true" t="shared" si="21" ref="N148:N159">SUM(B148:M148)</f>
        <v>605535482</v>
      </c>
    </row>
    <row r="149" spans="1:14" ht="12.75">
      <c r="A149" s="34" t="s">
        <v>448</v>
      </c>
      <c r="B149" s="97">
        <f aca="true" t="shared" si="22" ref="B149:M149">SUM(B6,B37,B65,B93,B121,)</f>
        <v>8462747</v>
      </c>
      <c r="C149" s="45">
        <f t="shared" si="22"/>
        <v>9565991</v>
      </c>
      <c r="D149" s="45">
        <f t="shared" si="22"/>
        <v>10340553</v>
      </c>
      <c r="E149" s="45">
        <f t="shared" si="22"/>
        <v>9457040</v>
      </c>
      <c r="F149" s="45">
        <f t="shared" si="22"/>
        <v>9338871</v>
      </c>
      <c r="G149" s="45">
        <f t="shared" si="22"/>
        <v>13666101</v>
      </c>
      <c r="H149" s="45">
        <f t="shared" si="22"/>
        <v>10169952</v>
      </c>
      <c r="I149" s="45">
        <f t="shared" si="22"/>
        <v>10015564</v>
      </c>
      <c r="J149" s="45">
        <f t="shared" si="22"/>
        <v>9343049</v>
      </c>
      <c r="K149" s="45">
        <f t="shared" si="22"/>
        <v>9595961</v>
      </c>
      <c r="L149" s="45">
        <f t="shared" si="22"/>
        <v>11378515</v>
      </c>
      <c r="M149" s="157">
        <f t="shared" si="22"/>
        <v>10535787</v>
      </c>
      <c r="N149" s="77">
        <f t="shared" si="21"/>
        <v>121870131</v>
      </c>
    </row>
    <row r="150" spans="1:14" ht="12.75">
      <c r="A150" s="706" t="s">
        <v>449</v>
      </c>
      <c r="B150" s="97">
        <f>SUM(B7,B38,B66,B94,B122,)</f>
        <v>33799862</v>
      </c>
      <c r="C150" s="45">
        <f>SUM(C7,C38,C66,C94,C122,)</f>
        <v>33111289</v>
      </c>
      <c r="D150" s="45">
        <f aca="true" t="shared" si="23" ref="D150:M150">SUM(D7,D38,D66,D94,D122,)</f>
        <v>31024588</v>
      </c>
      <c r="E150" s="45">
        <f t="shared" si="23"/>
        <v>30409080</v>
      </c>
      <c r="F150" s="45">
        <f t="shared" si="23"/>
        <v>30597988</v>
      </c>
      <c r="G150" s="45">
        <f t="shared" si="23"/>
        <v>31551824</v>
      </c>
      <c r="H150" s="45">
        <f t="shared" si="23"/>
        <v>26923720</v>
      </c>
      <c r="I150" s="45">
        <f t="shared" si="23"/>
        <v>26980898</v>
      </c>
      <c r="J150" s="45">
        <f t="shared" si="23"/>
        <v>33812323</v>
      </c>
      <c r="K150" s="45">
        <f t="shared" si="23"/>
        <v>34646564</v>
      </c>
      <c r="L150" s="45">
        <f t="shared" si="23"/>
        <v>32533285</v>
      </c>
      <c r="M150" s="157">
        <f t="shared" si="23"/>
        <v>31011978</v>
      </c>
      <c r="N150" s="77">
        <f t="shared" si="21"/>
        <v>376403399</v>
      </c>
    </row>
    <row r="151" spans="1:14" ht="12.75">
      <c r="A151" s="34" t="s">
        <v>450</v>
      </c>
      <c r="B151" s="97">
        <f aca="true" t="shared" si="24" ref="B151:M151">SUM(B8,B39,B67,B95,B123,)</f>
        <v>858300</v>
      </c>
      <c r="C151" s="45">
        <f t="shared" si="24"/>
        <v>1434300</v>
      </c>
      <c r="D151" s="45">
        <f t="shared" si="24"/>
        <v>858300</v>
      </c>
      <c r="E151" s="45">
        <f t="shared" si="24"/>
        <v>858300</v>
      </c>
      <c r="F151" s="45">
        <f t="shared" si="24"/>
        <v>858300</v>
      </c>
      <c r="G151" s="45">
        <f t="shared" si="24"/>
        <v>858300</v>
      </c>
      <c r="H151" s="45">
        <f t="shared" si="24"/>
        <v>858300</v>
      </c>
      <c r="I151" s="45">
        <f t="shared" si="24"/>
        <v>858300</v>
      </c>
      <c r="J151" s="45">
        <f t="shared" si="24"/>
        <v>858300</v>
      </c>
      <c r="K151" s="45">
        <f t="shared" si="24"/>
        <v>858700</v>
      </c>
      <c r="L151" s="45">
        <f t="shared" si="24"/>
        <v>8358300</v>
      </c>
      <c r="M151" s="157">
        <f t="shared" si="24"/>
        <v>4926300</v>
      </c>
      <c r="N151" s="77">
        <f t="shared" si="21"/>
        <v>22444000</v>
      </c>
    </row>
    <row r="152" spans="1:14" ht="12.75">
      <c r="A152" s="34" t="s">
        <v>451</v>
      </c>
      <c r="B152" s="97">
        <f aca="true" t="shared" si="25" ref="B152:M152">SUM(B9,B40,B68,B96,B124,)</f>
        <v>3291000</v>
      </c>
      <c r="C152" s="45">
        <f t="shared" si="25"/>
        <v>2458500</v>
      </c>
      <c r="D152" s="45">
        <f t="shared" si="25"/>
        <v>2291000</v>
      </c>
      <c r="E152" s="45">
        <f t="shared" si="25"/>
        <v>3291000</v>
      </c>
      <c r="F152" s="45">
        <f t="shared" si="25"/>
        <v>2291000</v>
      </c>
      <c r="G152" s="45">
        <f t="shared" si="25"/>
        <v>2291000</v>
      </c>
      <c r="H152" s="45">
        <f t="shared" si="25"/>
        <v>3291000</v>
      </c>
      <c r="I152" s="45">
        <f t="shared" si="25"/>
        <v>2291000</v>
      </c>
      <c r="J152" s="45">
        <f t="shared" si="25"/>
        <v>2458500</v>
      </c>
      <c r="K152" s="45">
        <f t="shared" si="25"/>
        <v>3291000</v>
      </c>
      <c r="L152" s="45">
        <f t="shared" si="25"/>
        <v>2291000</v>
      </c>
      <c r="M152" s="157">
        <f t="shared" si="25"/>
        <v>2291378</v>
      </c>
      <c r="N152" s="77">
        <f t="shared" si="21"/>
        <v>31827378</v>
      </c>
    </row>
    <row r="153" spans="1:14" ht="12.75">
      <c r="A153" s="34" t="s">
        <v>508</v>
      </c>
      <c r="B153" s="97">
        <f aca="true" t="shared" si="26" ref="B153:M153">SUM(B10,B41,B69,B97,B125,)</f>
        <v>12579210</v>
      </c>
      <c r="C153" s="45">
        <f t="shared" si="26"/>
        <v>12779210</v>
      </c>
      <c r="D153" s="45">
        <f t="shared" si="26"/>
        <v>19079210</v>
      </c>
      <c r="E153" s="45">
        <f t="shared" si="26"/>
        <v>18741210</v>
      </c>
      <c r="F153" s="45">
        <f t="shared" si="26"/>
        <v>16079210</v>
      </c>
      <c r="G153" s="45">
        <f t="shared" si="26"/>
        <v>16079210</v>
      </c>
      <c r="H153" s="45">
        <f t="shared" si="26"/>
        <v>13829210</v>
      </c>
      <c r="I153" s="45">
        <f t="shared" si="26"/>
        <v>14579210</v>
      </c>
      <c r="J153" s="45">
        <f t="shared" si="26"/>
        <v>16329210</v>
      </c>
      <c r="K153" s="45">
        <f t="shared" si="26"/>
        <v>16579210</v>
      </c>
      <c r="L153" s="45">
        <f t="shared" si="26"/>
        <v>12579210</v>
      </c>
      <c r="M153" s="157">
        <f t="shared" si="26"/>
        <v>12579210</v>
      </c>
      <c r="N153" s="77">
        <f t="shared" si="21"/>
        <v>181812520</v>
      </c>
    </row>
    <row r="154" spans="1:14" ht="12.75">
      <c r="A154" s="34" t="s">
        <v>452</v>
      </c>
      <c r="B154" s="97">
        <f aca="true" t="shared" si="27" ref="B154:M154">SUM(B11,B42,B70,B98,B126,)</f>
        <v>1225931</v>
      </c>
      <c r="C154" s="45">
        <f t="shared" si="27"/>
        <v>1557680</v>
      </c>
      <c r="D154" s="45">
        <f t="shared" si="27"/>
        <v>1152600</v>
      </c>
      <c r="E154" s="45">
        <f t="shared" si="27"/>
        <v>1626522</v>
      </c>
      <c r="F154" s="45">
        <f t="shared" si="27"/>
        <v>701374</v>
      </c>
      <c r="G154" s="45">
        <f t="shared" si="27"/>
        <v>1294818</v>
      </c>
      <c r="H154" s="45">
        <f t="shared" si="27"/>
        <v>1366224</v>
      </c>
      <c r="I154" s="45">
        <f t="shared" si="27"/>
        <v>644967</v>
      </c>
      <c r="J154" s="45">
        <f t="shared" si="27"/>
        <v>1209264</v>
      </c>
      <c r="K154" s="45">
        <f t="shared" si="27"/>
        <v>379694</v>
      </c>
      <c r="L154" s="45">
        <f t="shared" si="27"/>
        <v>416550</v>
      </c>
      <c r="M154" s="157">
        <f t="shared" si="27"/>
        <v>1486175</v>
      </c>
      <c r="N154" s="77">
        <f t="shared" si="21"/>
        <v>13061799</v>
      </c>
    </row>
    <row r="155" spans="1:14" ht="12.75">
      <c r="A155" s="34" t="s">
        <v>453</v>
      </c>
      <c r="B155" s="97">
        <f aca="true" t="shared" si="28" ref="B155:M155">SUM(B12,B43,B71,B99,B127,)</f>
        <v>23599750</v>
      </c>
      <c r="C155" s="45">
        <f t="shared" si="28"/>
        <v>12261557</v>
      </c>
      <c r="D155" s="45">
        <f t="shared" si="28"/>
        <v>4254284</v>
      </c>
      <c r="E155" s="45">
        <f t="shared" si="28"/>
        <v>13250473</v>
      </c>
      <c r="F155" s="45">
        <f t="shared" si="28"/>
        <v>24436204</v>
      </c>
      <c r="G155" s="45">
        <f t="shared" si="28"/>
        <v>20615803</v>
      </c>
      <c r="H155" s="45">
        <f t="shared" si="28"/>
        <v>6048248</v>
      </c>
      <c r="I155" s="45">
        <f t="shared" si="28"/>
        <v>3358625</v>
      </c>
      <c r="J155" s="45">
        <f t="shared" si="28"/>
        <v>29905000</v>
      </c>
      <c r="K155" s="45">
        <f t="shared" si="28"/>
        <v>3429000</v>
      </c>
      <c r="L155" s="45">
        <f t="shared" si="28"/>
        <v>5889625</v>
      </c>
      <c r="M155" s="157">
        <f t="shared" si="28"/>
        <v>0</v>
      </c>
      <c r="N155" s="77">
        <f t="shared" si="21"/>
        <v>147048569</v>
      </c>
    </row>
    <row r="156" spans="1:14" ht="12.75">
      <c r="A156" s="34" t="s">
        <v>509</v>
      </c>
      <c r="B156" s="97">
        <f aca="true" t="shared" si="29" ref="B156:M156">SUM(B13,B44,B72,B100,B128,)</f>
        <v>0</v>
      </c>
      <c r="C156" s="45">
        <f t="shared" si="29"/>
        <v>0</v>
      </c>
      <c r="D156" s="45">
        <f t="shared" si="29"/>
        <v>25000000</v>
      </c>
      <c r="E156" s="45">
        <f t="shared" si="29"/>
        <v>0</v>
      </c>
      <c r="F156" s="45">
        <f t="shared" si="29"/>
        <v>750000</v>
      </c>
      <c r="G156" s="45">
        <f t="shared" si="29"/>
        <v>24500000</v>
      </c>
      <c r="H156" s="45">
        <f t="shared" si="29"/>
        <v>0</v>
      </c>
      <c r="I156" s="45">
        <f t="shared" si="29"/>
        <v>0</v>
      </c>
      <c r="J156" s="45">
        <f t="shared" si="29"/>
        <v>33000000</v>
      </c>
      <c r="K156" s="45">
        <f t="shared" si="29"/>
        <v>750000</v>
      </c>
      <c r="L156" s="45">
        <f t="shared" si="29"/>
        <v>24454085</v>
      </c>
      <c r="M156" s="157">
        <f t="shared" si="29"/>
        <v>0</v>
      </c>
      <c r="N156" s="77">
        <f t="shared" si="21"/>
        <v>108454085</v>
      </c>
    </row>
    <row r="157" spans="1:14" ht="12.75">
      <c r="A157" s="204" t="s">
        <v>521</v>
      </c>
      <c r="B157" s="44">
        <f>SUM(B14)</f>
        <v>11401107</v>
      </c>
      <c r="C157" s="45">
        <f aca="true" t="shared" si="30" ref="C157:M157">SUM(C14)</f>
        <v>0</v>
      </c>
      <c r="D157" s="45">
        <f t="shared" si="30"/>
        <v>0</v>
      </c>
      <c r="E157" s="45">
        <f t="shared" si="30"/>
        <v>0</v>
      </c>
      <c r="F157" s="45">
        <f t="shared" si="30"/>
        <v>0</v>
      </c>
      <c r="G157" s="45">
        <f t="shared" si="30"/>
        <v>0</v>
      </c>
      <c r="H157" s="45">
        <f t="shared" si="30"/>
        <v>0</v>
      </c>
      <c r="I157" s="45">
        <f t="shared" si="30"/>
        <v>0</v>
      </c>
      <c r="J157" s="45">
        <f t="shared" si="30"/>
        <v>0</v>
      </c>
      <c r="K157" s="45">
        <f t="shared" si="30"/>
        <v>0</v>
      </c>
      <c r="L157" s="45">
        <f t="shared" si="30"/>
        <v>0</v>
      </c>
      <c r="M157" s="784">
        <f t="shared" si="30"/>
        <v>0</v>
      </c>
      <c r="N157" s="77">
        <f t="shared" si="21"/>
        <v>11401107</v>
      </c>
    </row>
    <row r="158" spans="1:14" ht="12.75">
      <c r="A158" s="153" t="s">
        <v>614</v>
      </c>
      <c r="B158" s="44">
        <f aca="true" t="shared" si="31" ref="B158:M158">SUM(B15,B45,B73,B101,B129,)</f>
        <v>67000000</v>
      </c>
      <c r="C158" s="45">
        <f t="shared" si="31"/>
        <v>65000000</v>
      </c>
      <c r="D158" s="45">
        <f t="shared" si="31"/>
        <v>71000000</v>
      </c>
      <c r="E158" s="45">
        <f t="shared" si="31"/>
        <v>68000000</v>
      </c>
      <c r="F158" s="45">
        <f t="shared" si="31"/>
        <v>65000000</v>
      </c>
      <c r="G158" s="45">
        <f t="shared" si="31"/>
        <v>73000000</v>
      </c>
      <c r="H158" s="45">
        <f t="shared" si="31"/>
        <v>63800000</v>
      </c>
      <c r="I158" s="45">
        <f t="shared" si="31"/>
        <v>64000000</v>
      </c>
      <c r="J158" s="45">
        <f t="shared" si="31"/>
        <v>66500000</v>
      </c>
      <c r="K158" s="45">
        <f t="shared" si="31"/>
        <v>62710412</v>
      </c>
      <c r="L158" s="45">
        <f t="shared" si="31"/>
        <v>75460000</v>
      </c>
      <c r="M158" s="157">
        <f t="shared" si="31"/>
        <v>65240000</v>
      </c>
      <c r="N158" s="77">
        <f t="shared" si="21"/>
        <v>806710412</v>
      </c>
    </row>
    <row r="159" spans="1:14" ht="13.5" thickBot="1">
      <c r="A159" s="152" t="s">
        <v>615</v>
      </c>
      <c r="B159" s="830">
        <f aca="true" t="shared" si="32" ref="B159:M159">SUM(B16,B46,B74,B102,B130,)</f>
        <v>0</v>
      </c>
      <c r="C159" s="831">
        <f t="shared" si="32"/>
        <v>471000</v>
      </c>
      <c r="D159" s="159">
        <f t="shared" si="32"/>
        <v>334010</v>
      </c>
      <c r="E159" s="159">
        <f t="shared" si="32"/>
        <v>499999</v>
      </c>
      <c r="F159" s="159">
        <f t="shared" si="32"/>
        <v>600000</v>
      </c>
      <c r="G159" s="159">
        <f t="shared" si="32"/>
        <v>342000</v>
      </c>
      <c r="H159" s="159">
        <f t="shared" si="32"/>
        <v>580000</v>
      </c>
      <c r="I159" s="159">
        <f t="shared" si="32"/>
        <v>650000</v>
      </c>
      <c r="J159" s="159">
        <f t="shared" si="32"/>
        <v>500000</v>
      </c>
      <c r="K159" s="159">
        <f t="shared" si="32"/>
        <v>485186</v>
      </c>
      <c r="L159" s="159">
        <f t="shared" si="32"/>
        <v>355000</v>
      </c>
      <c r="M159" s="166">
        <f t="shared" si="32"/>
        <v>540000</v>
      </c>
      <c r="N159" s="162">
        <f t="shared" si="21"/>
        <v>5357195</v>
      </c>
    </row>
    <row r="160" spans="1:14" ht="13.5" thickBot="1">
      <c r="A160" s="709" t="s">
        <v>262</v>
      </c>
      <c r="B160" s="716">
        <f>SUM(B148:B159)</f>
        <v>204389134</v>
      </c>
      <c r="C160" s="711">
        <f aca="true" t="shared" si="33" ref="C160:M160">SUM(C148:C159)</f>
        <v>186188562</v>
      </c>
      <c r="D160" s="711">
        <f t="shared" si="33"/>
        <v>217288077</v>
      </c>
      <c r="E160" s="711">
        <f t="shared" si="33"/>
        <v>192837056</v>
      </c>
      <c r="F160" s="711">
        <f t="shared" si="33"/>
        <v>197213482</v>
      </c>
      <c r="G160" s="711">
        <f t="shared" si="33"/>
        <v>250226329</v>
      </c>
      <c r="H160" s="711">
        <f t="shared" si="33"/>
        <v>177092819</v>
      </c>
      <c r="I160" s="711">
        <f t="shared" si="33"/>
        <v>173295220</v>
      </c>
      <c r="J160" s="711">
        <f t="shared" si="33"/>
        <v>240717207</v>
      </c>
      <c r="K160" s="711">
        <f t="shared" si="33"/>
        <v>180284685</v>
      </c>
      <c r="L160" s="711">
        <f t="shared" si="33"/>
        <v>230982293</v>
      </c>
      <c r="M160" s="833">
        <f t="shared" si="33"/>
        <v>181411213</v>
      </c>
      <c r="N160" s="837">
        <f>SUM(B160:M160)</f>
        <v>2431926077</v>
      </c>
    </row>
    <row r="161" spans="1:14" ht="12.75">
      <c r="A161" s="1100" t="s">
        <v>53</v>
      </c>
      <c r="B161" s="1093" t="s">
        <v>679</v>
      </c>
      <c r="C161" s="1094"/>
      <c r="D161" s="1094"/>
      <c r="E161" s="1094"/>
      <c r="F161" s="1094"/>
      <c r="G161" s="1094"/>
      <c r="H161" s="1094"/>
      <c r="I161" s="1094"/>
      <c r="J161" s="1094"/>
      <c r="K161" s="1094"/>
      <c r="L161" s="1094"/>
      <c r="M161" s="1095"/>
      <c r="N161" s="1104" t="s">
        <v>249</v>
      </c>
    </row>
    <row r="162" spans="1:14" ht="13.5" thickBot="1">
      <c r="A162" s="1101"/>
      <c r="B162" s="713" t="s">
        <v>250</v>
      </c>
      <c r="C162" s="714" t="s">
        <v>251</v>
      </c>
      <c r="D162" s="714" t="s">
        <v>252</v>
      </c>
      <c r="E162" s="714" t="s">
        <v>253</v>
      </c>
      <c r="F162" s="714" t="s">
        <v>254</v>
      </c>
      <c r="G162" s="714" t="s">
        <v>255</v>
      </c>
      <c r="H162" s="714" t="s">
        <v>256</v>
      </c>
      <c r="I162" s="714" t="s">
        <v>257</v>
      </c>
      <c r="J162" s="714" t="s">
        <v>258</v>
      </c>
      <c r="K162" s="714" t="s">
        <v>259</v>
      </c>
      <c r="L162" s="714" t="s">
        <v>260</v>
      </c>
      <c r="M162" s="731" t="s">
        <v>261</v>
      </c>
      <c r="N162" s="1105"/>
    </row>
    <row r="163" spans="1:14" ht="12.75">
      <c r="A163" s="34" t="s">
        <v>454</v>
      </c>
      <c r="B163" s="41">
        <f aca="true" t="shared" si="34" ref="B163:M163">SUM(B20,B50,B78,B106,B134)</f>
        <v>31254582</v>
      </c>
      <c r="C163" s="42">
        <f t="shared" si="34"/>
        <v>31254582</v>
      </c>
      <c r="D163" s="42">
        <f t="shared" si="34"/>
        <v>31254582</v>
      </c>
      <c r="E163" s="42">
        <f t="shared" si="34"/>
        <v>31254582</v>
      </c>
      <c r="F163" s="42">
        <f t="shared" si="34"/>
        <v>31254582</v>
      </c>
      <c r="G163" s="42">
        <f t="shared" si="34"/>
        <v>31254582</v>
      </c>
      <c r="H163" s="42">
        <f t="shared" si="34"/>
        <v>31254582</v>
      </c>
      <c r="I163" s="42">
        <f t="shared" si="34"/>
        <v>31254582</v>
      </c>
      <c r="J163" s="42">
        <f t="shared" si="34"/>
        <v>31254582</v>
      </c>
      <c r="K163" s="42">
        <f t="shared" si="34"/>
        <v>31254582</v>
      </c>
      <c r="L163" s="42">
        <f t="shared" si="34"/>
        <v>31254582</v>
      </c>
      <c r="M163" s="834">
        <f t="shared" si="34"/>
        <v>31254585</v>
      </c>
      <c r="N163" s="829">
        <f>SUM(B163:M163)</f>
        <v>375054987</v>
      </c>
    </row>
    <row r="164" spans="1:14" ht="12.75">
      <c r="A164" s="34" t="s">
        <v>455</v>
      </c>
      <c r="B164" s="44">
        <f aca="true" t="shared" si="35" ref="B164:M164">SUM(B21,B51,B79,B107,B135)</f>
        <v>4340644</v>
      </c>
      <c r="C164" s="45">
        <f t="shared" si="35"/>
        <v>4340644</v>
      </c>
      <c r="D164" s="45">
        <f t="shared" si="35"/>
        <v>4340644</v>
      </c>
      <c r="E164" s="45">
        <f t="shared" si="35"/>
        <v>4340644</v>
      </c>
      <c r="F164" s="45">
        <f t="shared" si="35"/>
        <v>4340644</v>
      </c>
      <c r="G164" s="45">
        <f t="shared" si="35"/>
        <v>4340644</v>
      </c>
      <c r="H164" s="45">
        <f t="shared" si="35"/>
        <v>4340644</v>
      </c>
      <c r="I164" s="45">
        <f t="shared" si="35"/>
        <v>4340644</v>
      </c>
      <c r="J164" s="45">
        <f t="shared" si="35"/>
        <v>4340644</v>
      </c>
      <c r="K164" s="45">
        <f t="shared" si="35"/>
        <v>4340644</v>
      </c>
      <c r="L164" s="45">
        <f t="shared" si="35"/>
        <v>4340646</v>
      </c>
      <c r="M164" s="835">
        <f t="shared" si="35"/>
        <v>4340644</v>
      </c>
      <c r="N164" s="77">
        <f aca="true" t="shared" si="36" ref="N164:N173">SUM(B164:M164)</f>
        <v>52087730</v>
      </c>
    </row>
    <row r="165" spans="1:14" ht="12.75">
      <c r="A165" s="38" t="s">
        <v>456</v>
      </c>
      <c r="B165" s="44">
        <f aca="true" t="shared" si="37" ref="B165:M165">SUM(B22,B52,B80,B108,B136)</f>
        <v>0</v>
      </c>
      <c r="C165" s="45">
        <f t="shared" si="37"/>
        <v>26974514</v>
      </c>
      <c r="D165" s="45">
        <f t="shared" si="37"/>
        <v>2500000</v>
      </c>
      <c r="E165" s="45">
        <f t="shared" si="37"/>
        <v>2470250</v>
      </c>
      <c r="F165" s="45">
        <f t="shared" si="37"/>
        <v>0</v>
      </c>
      <c r="G165" s="45">
        <f t="shared" si="37"/>
        <v>22000000</v>
      </c>
      <c r="H165" s="45">
        <f t="shared" si="37"/>
        <v>0</v>
      </c>
      <c r="I165" s="45">
        <f t="shared" si="37"/>
        <v>23367000</v>
      </c>
      <c r="J165" s="45">
        <f t="shared" si="37"/>
        <v>0</v>
      </c>
      <c r="K165" s="45">
        <f t="shared" si="37"/>
        <v>0</v>
      </c>
      <c r="L165" s="45">
        <f t="shared" si="37"/>
        <v>0</v>
      </c>
      <c r="M165" s="835">
        <f t="shared" si="37"/>
        <v>0</v>
      </c>
      <c r="N165" s="77">
        <f t="shared" si="36"/>
        <v>77311764</v>
      </c>
    </row>
    <row r="166" spans="1:14" ht="12.75">
      <c r="A166" s="38" t="s">
        <v>457</v>
      </c>
      <c r="B166" s="44">
        <f aca="true" t="shared" si="38" ref="B166:M166">SUM(B23,B53,B81,B109,B137)</f>
        <v>8538992</v>
      </c>
      <c r="C166" s="45">
        <f t="shared" si="38"/>
        <v>10107162</v>
      </c>
      <c r="D166" s="45">
        <f t="shared" si="38"/>
        <v>294709814</v>
      </c>
      <c r="E166" s="45">
        <f t="shared" si="38"/>
        <v>30339523</v>
      </c>
      <c r="F166" s="45">
        <f t="shared" si="38"/>
        <v>45142175</v>
      </c>
      <c r="G166" s="45">
        <f t="shared" si="38"/>
        <v>41555438</v>
      </c>
      <c r="H166" s="45">
        <f t="shared" si="38"/>
        <v>16593103</v>
      </c>
      <c r="I166" s="45">
        <f t="shared" si="38"/>
        <v>14220690</v>
      </c>
      <c r="J166" s="45">
        <f t="shared" si="38"/>
        <v>268429708</v>
      </c>
      <c r="K166" s="45">
        <f t="shared" si="38"/>
        <v>34681167</v>
      </c>
      <c r="L166" s="45">
        <f t="shared" si="38"/>
        <v>32721485</v>
      </c>
      <c r="M166" s="835">
        <f t="shared" si="38"/>
        <v>56460743</v>
      </c>
      <c r="N166" s="77">
        <f t="shared" si="36"/>
        <v>853500000</v>
      </c>
    </row>
    <row r="167" spans="1:14" ht="12.75">
      <c r="A167" s="38" t="s">
        <v>458</v>
      </c>
      <c r="B167" s="44">
        <f aca="true" t="shared" si="39" ref="B167:M167">SUM(B24,B54,B82,B110,B138)</f>
        <v>6851670</v>
      </c>
      <c r="C167" s="45">
        <f t="shared" si="39"/>
        <v>11676535</v>
      </c>
      <c r="D167" s="45">
        <f t="shared" si="39"/>
        <v>7432382</v>
      </c>
      <c r="E167" s="45">
        <f t="shared" si="39"/>
        <v>9831161</v>
      </c>
      <c r="F167" s="45">
        <f t="shared" si="39"/>
        <v>4264368</v>
      </c>
      <c r="G167" s="45">
        <f t="shared" si="39"/>
        <v>4826653</v>
      </c>
      <c r="H167" s="45">
        <f t="shared" si="39"/>
        <v>5959537</v>
      </c>
      <c r="I167" s="45">
        <f t="shared" si="39"/>
        <v>1208807</v>
      </c>
      <c r="J167" s="45">
        <f t="shared" si="39"/>
        <v>2687465</v>
      </c>
      <c r="K167" s="45">
        <f t="shared" si="39"/>
        <v>13279626</v>
      </c>
      <c r="L167" s="45">
        <f t="shared" si="39"/>
        <v>5299843</v>
      </c>
      <c r="M167" s="835">
        <f t="shared" si="39"/>
        <v>5782326</v>
      </c>
      <c r="N167" s="77">
        <f t="shared" si="36"/>
        <v>79100373</v>
      </c>
    </row>
    <row r="168" spans="1:14" ht="12.75">
      <c r="A168" s="38" t="s">
        <v>459</v>
      </c>
      <c r="B168" s="44">
        <f aca="true" t="shared" si="40" ref="B168:M168">SUM(B25,B55,B83,B111,B139)</f>
        <v>0</v>
      </c>
      <c r="C168" s="45">
        <f t="shared" si="40"/>
        <v>0</v>
      </c>
      <c r="D168" s="45">
        <f t="shared" si="40"/>
        <v>8000000</v>
      </c>
      <c r="E168" s="45">
        <f t="shared" si="40"/>
        <v>0</v>
      </c>
      <c r="F168" s="45">
        <f t="shared" si="40"/>
        <v>0</v>
      </c>
      <c r="G168" s="45">
        <f t="shared" si="40"/>
        <v>0</v>
      </c>
      <c r="H168" s="45">
        <f t="shared" si="40"/>
        <v>0</v>
      </c>
      <c r="I168" s="45">
        <f t="shared" si="40"/>
        <v>0</v>
      </c>
      <c r="J168" s="45">
        <f t="shared" si="40"/>
        <v>0</v>
      </c>
      <c r="K168" s="45">
        <f t="shared" si="40"/>
        <v>0</v>
      </c>
      <c r="L168" s="45">
        <f t="shared" si="40"/>
        <v>0</v>
      </c>
      <c r="M168" s="835">
        <f t="shared" si="40"/>
        <v>0</v>
      </c>
      <c r="N168" s="77">
        <f t="shared" si="36"/>
        <v>8000000</v>
      </c>
    </row>
    <row r="169" spans="1:14" ht="12.75">
      <c r="A169" s="38" t="s">
        <v>522</v>
      </c>
      <c r="B169" s="97">
        <f>SUM(B26)</f>
        <v>1510000</v>
      </c>
      <c r="C169" s="45">
        <f aca="true" t="shared" si="41" ref="C169:M169">SUM(C26)</f>
        <v>1510000</v>
      </c>
      <c r="D169" s="45">
        <f t="shared" si="41"/>
        <v>1510000</v>
      </c>
      <c r="E169" s="45">
        <f t="shared" si="41"/>
        <v>1510000</v>
      </c>
      <c r="F169" s="45">
        <f t="shared" si="41"/>
        <v>1510000</v>
      </c>
      <c r="G169" s="45">
        <f t="shared" si="41"/>
        <v>1510000</v>
      </c>
      <c r="H169" s="45">
        <f t="shared" si="41"/>
        <v>1135000</v>
      </c>
      <c r="I169" s="45">
        <f t="shared" si="41"/>
        <v>1010000</v>
      </c>
      <c r="J169" s="45">
        <f t="shared" si="41"/>
        <v>1010000</v>
      </c>
      <c r="K169" s="45">
        <f t="shared" si="41"/>
        <v>1010000</v>
      </c>
      <c r="L169" s="45">
        <f t="shared" si="41"/>
        <v>1010000</v>
      </c>
      <c r="M169" s="784">
        <f t="shared" si="41"/>
        <v>11000</v>
      </c>
      <c r="N169" s="77">
        <f t="shared" si="36"/>
        <v>14246000</v>
      </c>
    </row>
    <row r="170" spans="1:14" ht="12.75">
      <c r="A170" s="38" t="s">
        <v>460</v>
      </c>
      <c r="B170" s="44">
        <f aca="true" t="shared" si="42" ref="B170:M170">SUM(B27,B56,B84,B112,B140)</f>
        <v>23042</v>
      </c>
      <c r="C170" s="45">
        <f t="shared" si="42"/>
        <v>22041</v>
      </c>
      <c r="D170" s="45">
        <f t="shared" si="42"/>
        <v>22042</v>
      </c>
      <c r="E170" s="45">
        <f t="shared" si="42"/>
        <v>22042</v>
      </c>
      <c r="F170" s="45">
        <f t="shared" si="42"/>
        <v>2022042</v>
      </c>
      <c r="G170" s="45">
        <f t="shared" si="42"/>
        <v>2022041</v>
      </c>
      <c r="H170" s="45">
        <f t="shared" si="42"/>
        <v>522042</v>
      </c>
      <c r="I170" s="45">
        <f t="shared" si="42"/>
        <v>522042</v>
      </c>
      <c r="J170" s="45">
        <f t="shared" si="42"/>
        <v>522041</v>
      </c>
      <c r="K170" s="45">
        <f t="shared" si="42"/>
        <v>272042</v>
      </c>
      <c r="L170" s="45">
        <f t="shared" si="42"/>
        <v>272042</v>
      </c>
      <c r="M170" s="835">
        <f t="shared" si="42"/>
        <v>22041</v>
      </c>
      <c r="N170" s="77">
        <f t="shared" si="36"/>
        <v>6265500</v>
      </c>
    </row>
    <row r="171" spans="1:14" s="39" customFormat="1" ht="12.75">
      <c r="A171" s="34" t="s">
        <v>613</v>
      </c>
      <c r="B171" s="44">
        <f aca="true" t="shared" si="43" ref="B171:M171">SUM(B28,B57,B85,B113,B141)</f>
        <v>154292116</v>
      </c>
      <c r="C171" s="45">
        <f t="shared" si="43"/>
        <v>0</v>
      </c>
      <c r="D171" s="45">
        <f t="shared" si="43"/>
        <v>0</v>
      </c>
      <c r="E171" s="45">
        <f t="shared" si="43"/>
        <v>0</v>
      </c>
      <c r="F171" s="45">
        <f t="shared" si="43"/>
        <v>0</v>
      </c>
      <c r="G171" s="45">
        <f t="shared" si="43"/>
        <v>0</v>
      </c>
      <c r="H171" s="45">
        <f t="shared" si="43"/>
        <v>0</v>
      </c>
      <c r="I171" s="45">
        <f t="shared" si="43"/>
        <v>0</v>
      </c>
      <c r="J171" s="45">
        <f t="shared" si="43"/>
        <v>0</v>
      </c>
      <c r="K171" s="45">
        <f t="shared" si="43"/>
        <v>0</v>
      </c>
      <c r="L171" s="45">
        <f t="shared" si="43"/>
        <v>0</v>
      </c>
      <c r="M171" s="835">
        <f t="shared" si="43"/>
        <v>0</v>
      </c>
      <c r="N171" s="77">
        <f t="shared" si="36"/>
        <v>154292116</v>
      </c>
    </row>
    <row r="172" spans="1:14" ht="12.75">
      <c r="A172" s="34" t="s">
        <v>616</v>
      </c>
      <c r="B172" s="44">
        <f aca="true" t="shared" si="44" ref="B172:M172">SUM(B29,B58,B86,B114,B142)</f>
        <v>58500000</v>
      </c>
      <c r="C172" s="45">
        <f t="shared" si="44"/>
        <v>66000000</v>
      </c>
      <c r="D172" s="45">
        <f t="shared" si="44"/>
        <v>70000000</v>
      </c>
      <c r="E172" s="45">
        <f t="shared" si="44"/>
        <v>63000000</v>
      </c>
      <c r="F172" s="45">
        <f t="shared" si="44"/>
        <v>63500000</v>
      </c>
      <c r="G172" s="45">
        <f t="shared" si="44"/>
        <v>90000000</v>
      </c>
      <c r="H172" s="45">
        <f t="shared" si="44"/>
        <v>67000000</v>
      </c>
      <c r="I172" s="45">
        <f t="shared" si="44"/>
        <v>66000000</v>
      </c>
      <c r="J172" s="45">
        <f t="shared" si="44"/>
        <v>68000000</v>
      </c>
      <c r="K172" s="45">
        <f t="shared" si="44"/>
        <v>64000000</v>
      </c>
      <c r="L172" s="45">
        <f t="shared" si="44"/>
        <v>71000000</v>
      </c>
      <c r="M172" s="835">
        <f t="shared" si="44"/>
        <v>59710412</v>
      </c>
      <c r="N172" s="77">
        <f t="shared" si="36"/>
        <v>806710412</v>
      </c>
    </row>
    <row r="173" spans="1:14" ht="13.5" thickBot="1">
      <c r="A173" s="149" t="s">
        <v>617</v>
      </c>
      <c r="B173" s="158">
        <f aca="true" t="shared" si="45" ref="B173:M173">SUM(B30,B59,B87,B115,B143)</f>
        <v>0</v>
      </c>
      <c r="C173" s="159">
        <f t="shared" si="45"/>
        <v>471000</v>
      </c>
      <c r="D173" s="159">
        <f t="shared" si="45"/>
        <v>334010</v>
      </c>
      <c r="E173" s="159">
        <f t="shared" si="45"/>
        <v>499999</v>
      </c>
      <c r="F173" s="159">
        <f t="shared" si="45"/>
        <v>600000</v>
      </c>
      <c r="G173" s="159">
        <f t="shared" si="45"/>
        <v>342000</v>
      </c>
      <c r="H173" s="159">
        <f t="shared" si="45"/>
        <v>580000</v>
      </c>
      <c r="I173" s="159">
        <f t="shared" si="45"/>
        <v>650000</v>
      </c>
      <c r="J173" s="159">
        <f t="shared" si="45"/>
        <v>500000</v>
      </c>
      <c r="K173" s="159">
        <f t="shared" si="45"/>
        <v>485186</v>
      </c>
      <c r="L173" s="159">
        <f t="shared" si="45"/>
        <v>355000</v>
      </c>
      <c r="M173" s="836">
        <f t="shared" si="45"/>
        <v>540000</v>
      </c>
      <c r="N173" s="162">
        <f t="shared" si="36"/>
        <v>5357195</v>
      </c>
    </row>
    <row r="174" spans="1:14" ht="13.5" thickBot="1">
      <c r="A174" s="709" t="s">
        <v>48</v>
      </c>
      <c r="B174" s="716">
        <f aca="true" t="shared" si="46" ref="B174:M174">SUM(B163:B173)</f>
        <v>265311046</v>
      </c>
      <c r="C174" s="711">
        <f t="shared" si="46"/>
        <v>152356478</v>
      </c>
      <c r="D174" s="711">
        <f t="shared" si="46"/>
        <v>420103474</v>
      </c>
      <c r="E174" s="711">
        <f t="shared" si="46"/>
        <v>143268201</v>
      </c>
      <c r="F174" s="711">
        <f t="shared" si="46"/>
        <v>152633811</v>
      </c>
      <c r="G174" s="711">
        <f t="shared" si="46"/>
        <v>197851358</v>
      </c>
      <c r="H174" s="711">
        <f t="shared" si="46"/>
        <v>127384908</v>
      </c>
      <c r="I174" s="711">
        <f t="shared" si="46"/>
        <v>142573765</v>
      </c>
      <c r="J174" s="711">
        <f t="shared" si="46"/>
        <v>376744440</v>
      </c>
      <c r="K174" s="711">
        <f t="shared" si="46"/>
        <v>149323247</v>
      </c>
      <c r="L174" s="711">
        <f t="shared" si="46"/>
        <v>146253598</v>
      </c>
      <c r="M174" s="833">
        <f t="shared" si="46"/>
        <v>158121751</v>
      </c>
      <c r="N174" s="837">
        <f>SUM(B174:M174)</f>
        <v>2431926077</v>
      </c>
    </row>
    <row r="176" spans="2:14" ht="12.75">
      <c r="B176" s="708"/>
      <c r="C176" s="708"/>
      <c r="D176" s="708"/>
      <c r="E176" s="708"/>
      <c r="F176" s="708"/>
      <c r="G176" s="708"/>
      <c r="H176" s="708"/>
      <c r="I176" s="708"/>
      <c r="J176" s="708"/>
      <c r="K176" s="708"/>
      <c r="L176" s="708"/>
      <c r="M176" s="708"/>
      <c r="N176" s="708"/>
    </row>
    <row r="178" spans="2:14" ht="12.75">
      <c r="B178" s="708"/>
      <c r="C178" s="708"/>
      <c r="D178" s="708"/>
      <c r="E178" s="708"/>
      <c r="F178" s="708"/>
      <c r="G178" s="708"/>
      <c r="H178" s="708"/>
      <c r="I178" s="708"/>
      <c r="J178" s="708"/>
      <c r="K178" s="708"/>
      <c r="L178" s="708"/>
      <c r="M178" s="708"/>
      <c r="N178" s="708"/>
    </row>
    <row r="181" spans="2:13" ht="12.75">
      <c r="B181" s="708"/>
      <c r="C181" s="708"/>
      <c r="D181" s="708"/>
      <c r="E181" s="708"/>
      <c r="F181" s="708"/>
      <c r="G181" s="708"/>
      <c r="H181" s="708"/>
      <c r="I181" s="708"/>
      <c r="J181" s="708"/>
      <c r="K181" s="708"/>
      <c r="L181" s="708"/>
      <c r="M181" s="708"/>
    </row>
  </sheetData>
  <sheetProtection/>
  <mergeCells count="40">
    <mergeCell ref="A18:A19"/>
    <mergeCell ref="A161:A162"/>
    <mergeCell ref="B161:M161"/>
    <mergeCell ref="N161:N162"/>
    <mergeCell ref="N118:N119"/>
    <mergeCell ref="A132:A133"/>
    <mergeCell ref="B132:M132"/>
    <mergeCell ref="N132:N133"/>
    <mergeCell ref="A145:N145"/>
    <mergeCell ref="A146:A147"/>
    <mergeCell ref="B146:M146"/>
    <mergeCell ref="A61:N61"/>
    <mergeCell ref="A117:N117"/>
    <mergeCell ref="B48:M48"/>
    <mergeCell ref="N146:N147"/>
    <mergeCell ref="A62:A63"/>
    <mergeCell ref="B62:M62"/>
    <mergeCell ref="N62:N63"/>
    <mergeCell ref="A76:A77"/>
    <mergeCell ref="B76:M76"/>
    <mergeCell ref="N76:N77"/>
    <mergeCell ref="A118:A119"/>
    <mergeCell ref="B118:M118"/>
    <mergeCell ref="A89:N89"/>
    <mergeCell ref="A90:A91"/>
    <mergeCell ref="B90:M90"/>
    <mergeCell ref="N90:N91"/>
    <mergeCell ref="A104:A105"/>
    <mergeCell ref="B104:M104"/>
    <mergeCell ref="N104:N105"/>
    <mergeCell ref="N48:N49"/>
    <mergeCell ref="A1:N1"/>
    <mergeCell ref="A2:N2"/>
    <mergeCell ref="B3:M3"/>
    <mergeCell ref="N3:N4"/>
    <mergeCell ref="A33:N33"/>
    <mergeCell ref="B34:M34"/>
    <mergeCell ref="N34:N35"/>
    <mergeCell ref="B18:M18"/>
    <mergeCell ref="N18:N19"/>
  </mergeCells>
  <printOptions/>
  <pageMargins left="0.5118110236220472" right="0.6692913385826772" top="0.62" bottom="0.35433070866141736" header="0.3937007874015748" footer="0.15748031496062992"/>
  <pageSetup horizontalDpi="300" verticalDpi="300" orientation="landscape" paperSize="9" scale="67" r:id="rId1"/>
  <headerFooter alignWithMargins="0">
    <oddHeader>&amp;R&amp;"Arial,Félkövér"&amp;8 13. sz.mell.Solymár NK.Önk.
&amp;"Arial,Normál" 2019. évi költségvetési rendeletéhez</oddHeader>
    <oddFooter>&amp;L&amp;"Arial,Dőlt"&amp;8&amp;D&amp;C&amp;8&amp;N/&amp;P&amp;R&amp;"Arial,Normál"&amp;8&amp;F</oddFooter>
  </headerFooter>
  <rowBreaks count="2" manualBreakCount="2">
    <brk id="60" max="13" man="1"/>
    <brk id="116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G428"/>
  <sheetViews>
    <sheetView workbookViewId="0" topLeftCell="A31">
      <selection activeCell="E71" sqref="E71"/>
    </sheetView>
  </sheetViews>
  <sheetFormatPr defaultColWidth="9.00390625" defaultRowHeight="12.75"/>
  <cols>
    <col min="1" max="1" width="6.625" style="193" customWidth="1"/>
    <col min="2" max="2" width="9.125" style="193" customWidth="1"/>
    <col min="3" max="3" width="40.375" style="193" customWidth="1"/>
    <col min="4" max="4" width="7.625" style="193" customWidth="1"/>
    <col min="5" max="5" width="14.375" style="193" customWidth="1"/>
    <col min="6" max="16384" width="9.125" style="193" customWidth="1"/>
  </cols>
  <sheetData>
    <row r="1" spans="1:5" ht="12.75">
      <c r="A1" s="1111" t="s">
        <v>682</v>
      </c>
      <c r="B1" s="1111"/>
      <c r="C1" s="1111"/>
      <c r="D1" s="1111"/>
      <c r="E1" s="1111"/>
    </row>
    <row r="2" spans="1:4" ht="12.75">
      <c r="A2" s="1111" t="s">
        <v>276</v>
      </c>
      <c r="B2" s="1111"/>
      <c r="C2" s="1111"/>
      <c r="D2" s="1111"/>
    </row>
    <row r="3" spans="1:4" ht="12.75">
      <c r="A3" s="170"/>
      <c r="B3" s="170"/>
      <c r="C3" s="170"/>
      <c r="D3" s="170"/>
    </row>
    <row r="4" spans="1:5" ht="18.75" thickBot="1">
      <c r="A4" s="194" t="s">
        <v>170</v>
      </c>
      <c r="B4" s="195"/>
      <c r="C4" s="196" t="s">
        <v>440</v>
      </c>
      <c r="D4" s="197"/>
      <c r="E4" s="290" t="s">
        <v>526</v>
      </c>
    </row>
    <row r="5" spans="1:5" ht="12.75" customHeight="1">
      <c r="A5" s="925" t="s">
        <v>273</v>
      </c>
      <c r="B5" s="926"/>
      <c r="C5" s="927"/>
      <c r="D5" s="917" t="s">
        <v>290</v>
      </c>
      <c r="E5" s="376" t="s">
        <v>655</v>
      </c>
    </row>
    <row r="6" spans="1:5" ht="26.25" customHeight="1" thickBot="1">
      <c r="A6" s="928"/>
      <c r="B6" s="929"/>
      <c r="C6" s="930"/>
      <c r="D6" s="918"/>
      <c r="E6" s="377" t="s">
        <v>164</v>
      </c>
    </row>
    <row r="7" spans="1:5" ht="12.75" customHeight="1">
      <c r="A7" s="905" t="s">
        <v>311</v>
      </c>
      <c r="B7" s="906"/>
      <c r="C7" s="907"/>
      <c r="D7" s="201"/>
      <c r="E7" s="770">
        <f>SUM(E8:E12)</f>
        <v>853500000</v>
      </c>
    </row>
    <row r="8" spans="1:5" ht="12.75" customHeight="1">
      <c r="A8" s="203" t="s">
        <v>55</v>
      </c>
      <c r="B8" s="204" t="s">
        <v>312</v>
      </c>
      <c r="C8" s="204"/>
      <c r="D8" s="205" t="s">
        <v>313</v>
      </c>
      <c r="E8" s="329">
        <v>0</v>
      </c>
    </row>
    <row r="9" spans="1:5" ht="12.75" customHeight="1">
      <c r="A9" s="203" t="s">
        <v>56</v>
      </c>
      <c r="B9" s="204" t="s">
        <v>314</v>
      </c>
      <c r="C9" s="204"/>
      <c r="D9" s="205" t="s">
        <v>315</v>
      </c>
      <c r="E9" s="329">
        <v>0</v>
      </c>
    </row>
    <row r="10" spans="1:5" ht="12.75">
      <c r="A10" s="203" t="s">
        <v>57</v>
      </c>
      <c r="B10" s="204" t="s">
        <v>316</v>
      </c>
      <c r="C10" s="204"/>
      <c r="D10" s="205" t="s">
        <v>317</v>
      </c>
      <c r="E10" s="329">
        <v>0</v>
      </c>
    </row>
    <row r="11" spans="1:5" ht="12.75">
      <c r="A11" s="203" t="s">
        <v>114</v>
      </c>
      <c r="B11" s="204" t="s">
        <v>283</v>
      </c>
      <c r="C11" s="204"/>
      <c r="D11" s="205" t="s">
        <v>318</v>
      </c>
      <c r="E11" s="329">
        <v>853500000</v>
      </c>
    </row>
    <row r="12" spans="1:5" ht="13.5" thickBot="1">
      <c r="A12" s="203" t="s">
        <v>115</v>
      </c>
      <c r="B12" s="207" t="s">
        <v>103</v>
      </c>
      <c r="C12" s="207"/>
      <c r="D12" s="208" t="s">
        <v>319</v>
      </c>
      <c r="E12" s="758">
        <v>0</v>
      </c>
    </row>
    <row r="13" spans="1:5" ht="12.75" customHeight="1">
      <c r="A13" s="905" t="s">
        <v>89</v>
      </c>
      <c r="B13" s="906"/>
      <c r="C13" s="907"/>
      <c r="D13" s="201"/>
      <c r="E13" s="770">
        <f>SUM(E14:E16)</f>
        <v>0</v>
      </c>
    </row>
    <row r="14" spans="1:5" ht="12.75">
      <c r="A14" s="203" t="s">
        <v>55</v>
      </c>
      <c r="B14" s="204" t="s">
        <v>88</v>
      </c>
      <c r="C14" s="204"/>
      <c r="D14" s="205" t="s">
        <v>320</v>
      </c>
      <c r="E14" s="329">
        <v>0</v>
      </c>
    </row>
    <row r="15" spans="1:5" ht="12.75">
      <c r="A15" s="203" t="s">
        <v>56</v>
      </c>
      <c r="B15" s="204" t="s">
        <v>343</v>
      </c>
      <c r="C15" s="204"/>
      <c r="D15" s="205" t="s">
        <v>330</v>
      </c>
      <c r="E15" s="329">
        <v>0</v>
      </c>
    </row>
    <row r="16" spans="1:5" ht="14.25" customHeight="1" thickBot="1">
      <c r="A16" s="203" t="s">
        <v>57</v>
      </c>
      <c r="B16" s="207" t="s">
        <v>96</v>
      </c>
      <c r="C16" s="207"/>
      <c r="D16" s="208" t="s">
        <v>329</v>
      </c>
      <c r="E16" s="758">
        <v>0</v>
      </c>
    </row>
    <row r="17" spans="1:5" ht="12.75" customHeight="1" thickBot="1">
      <c r="A17" s="905" t="s">
        <v>331</v>
      </c>
      <c r="B17" s="906"/>
      <c r="C17" s="907"/>
      <c r="D17" s="210" t="s">
        <v>332</v>
      </c>
      <c r="E17" s="770">
        <f>SUM(E21,E18)</f>
        <v>0</v>
      </c>
    </row>
    <row r="18" spans="1:5" ht="12.75" customHeight="1" hidden="1">
      <c r="A18" s="211" t="s">
        <v>55</v>
      </c>
      <c r="B18" s="911" t="s">
        <v>91</v>
      </c>
      <c r="C18" s="912"/>
      <c r="D18" s="213"/>
      <c r="E18" s="318">
        <f>SUM(E19:E20)</f>
        <v>0</v>
      </c>
    </row>
    <row r="19" spans="1:5" ht="12.75" customHeight="1" hidden="1">
      <c r="A19" s="211"/>
      <c r="B19" s="215" t="s">
        <v>55</v>
      </c>
      <c r="C19" s="216" t="s">
        <v>92</v>
      </c>
      <c r="D19" s="205"/>
      <c r="E19" s="329">
        <v>0</v>
      </c>
    </row>
    <row r="20" spans="1:5" ht="15" customHeight="1" hidden="1">
      <c r="A20" s="211"/>
      <c r="B20" s="215" t="s">
        <v>56</v>
      </c>
      <c r="C20" s="216" t="s">
        <v>93</v>
      </c>
      <c r="D20" s="205"/>
      <c r="E20" s="329">
        <v>0</v>
      </c>
    </row>
    <row r="21" spans="1:5" ht="15" customHeight="1" hidden="1">
      <c r="A21" s="211" t="s">
        <v>56</v>
      </c>
      <c r="B21" s="911" t="s">
        <v>94</v>
      </c>
      <c r="C21" s="912"/>
      <c r="D21" s="213"/>
      <c r="E21" s="318">
        <f>SUM(E22:E23)</f>
        <v>0</v>
      </c>
    </row>
    <row r="22" spans="1:5" ht="12.75" customHeight="1" hidden="1">
      <c r="A22" s="211"/>
      <c r="B22" s="215" t="s">
        <v>55</v>
      </c>
      <c r="C22" s="216" t="s">
        <v>92</v>
      </c>
      <c r="D22" s="205"/>
      <c r="E22" s="329">
        <v>0</v>
      </c>
    </row>
    <row r="23" spans="1:5" ht="15" customHeight="1" hidden="1" thickBot="1">
      <c r="A23" s="217"/>
      <c r="B23" s="218" t="s">
        <v>56</v>
      </c>
      <c r="C23" s="219" t="s">
        <v>95</v>
      </c>
      <c r="D23" s="220"/>
      <c r="E23" s="761">
        <v>0</v>
      </c>
    </row>
    <row r="24" spans="1:5" ht="15" customHeight="1" thickBot="1">
      <c r="A24" s="222"/>
      <c r="B24" s="223" t="s">
        <v>48</v>
      </c>
      <c r="C24" s="224"/>
      <c r="D24" s="225"/>
      <c r="E24" s="769">
        <f>SUM(E7,E13,E17)</f>
        <v>853500000</v>
      </c>
    </row>
    <row r="25" spans="1:5" ht="12.75" customHeight="1">
      <c r="A25" s="227" t="s">
        <v>55</v>
      </c>
      <c r="B25" s="915" t="s">
        <v>322</v>
      </c>
      <c r="C25" s="907"/>
      <c r="D25" s="228" t="s">
        <v>321</v>
      </c>
      <c r="E25" s="762">
        <f>SUM(E26:E27)</f>
        <v>0</v>
      </c>
    </row>
    <row r="26" spans="1:5" ht="12.75" customHeight="1">
      <c r="A26" s="230"/>
      <c r="B26" s="231" t="s">
        <v>55</v>
      </c>
      <c r="C26" s="232" t="s">
        <v>323</v>
      </c>
      <c r="D26" s="205" t="s">
        <v>324</v>
      </c>
      <c r="E26" s="329">
        <v>0</v>
      </c>
    </row>
    <row r="27" spans="1:5" ht="15.75" customHeight="1">
      <c r="A27" s="233"/>
      <c r="B27" s="231" t="s">
        <v>56</v>
      </c>
      <c r="C27" s="232" t="s">
        <v>49</v>
      </c>
      <c r="D27" s="205"/>
      <c r="E27" s="329">
        <v>0</v>
      </c>
    </row>
    <row r="28" spans="1:5" ht="14.25" customHeight="1">
      <c r="A28" s="234" t="s">
        <v>56</v>
      </c>
      <c r="B28" s="235" t="s">
        <v>333</v>
      </c>
      <c r="C28" s="235"/>
      <c r="D28" s="213" t="s">
        <v>334</v>
      </c>
      <c r="E28" s="318">
        <f>SUM(E29:E30)</f>
        <v>0</v>
      </c>
    </row>
    <row r="29" spans="1:5" ht="12.75" customHeight="1" hidden="1">
      <c r="A29" s="230"/>
      <c r="B29" s="215" t="s">
        <v>55</v>
      </c>
      <c r="C29" s="204" t="s">
        <v>36</v>
      </c>
      <c r="D29" s="205"/>
      <c r="E29" s="329">
        <v>0</v>
      </c>
    </row>
    <row r="30" spans="1:5" ht="12.75" customHeight="1" hidden="1">
      <c r="A30" s="233"/>
      <c r="B30" s="215" t="s">
        <v>56</v>
      </c>
      <c r="C30" s="204" t="s">
        <v>50</v>
      </c>
      <c r="D30" s="205"/>
      <c r="E30" s="329">
        <v>0</v>
      </c>
    </row>
    <row r="31" spans="1:5" ht="12.75">
      <c r="A31" s="227" t="s">
        <v>57</v>
      </c>
      <c r="B31" s="911" t="s">
        <v>325</v>
      </c>
      <c r="C31" s="912"/>
      <c r="D31" s="213" t="s">
        <v>326</v>
      </c>
      <c r="E31" s="318">
        <f>SUM(E32:E33)</f>
        <v>0</v>
      </c>
    </row>
    <row r="32" spans="1:5" ht="12.75" customHeight="1" hidden="1">
      <c r="A32" s="230"/>
      <c r="B32" s="215" t="s">
        <v>55</v>
      </c>
      <c r="C32" s="204" t="s">
        <v>327</v>
      </c>
      <c r="D32" s="205" t="s">
        <v>546</v>
      </c>
      <c r="E32" s="329">
        <v>0</v>
      </c>
    </row>
    <row r="33" spans="1:5" ht="12.75" hidden="1">
      <c r="A33" s="233"/>
      <c r="B33" s="215" t="s">
        <v>56</v>
      </c>
      <c r="C33" s="204" t="s">
        <v>328</v>
      </c>
      <c r="D33" s="205" t="s">
        <v>547</v>
      </c>
      <c r="E33" s="329">
        <v>0</v>
      </c>
    </row>
    <row r="34" spans="1:5" ht="13.5" thickBot="1">
      <c r="A34" s="236"/>
      <c r="B34" s="931" t="s">
        <v>28</v>
      </c>
      <c r="C34" s="932"/>
      <c r="D34" s="237"/>
      <c r="E34" s="771">
        <f>SUM(E25,E28,E31)</f>
        <v>0</v>
      </c>
    </row>
    <row r="35" spans="1:5" ht="13.5" thickBot="1">
      <c r="A35" s="239"/>
      <c r="B35" s="903" t="s">
        <v>168</v>
      </c>
      <c r="C35" s="904"/>
      <c r="D35" s="240"/>
      <c r="E35" s="657">
        <f>SUM(E24,E34)</f>
        <v>853500000</v>
      </c>
    </row>
    <row r="36" spans="1:5" ht="13.5" thickBot="1">
      <c r="A36" s="195"/>
      <c r="B36" s="195"/>
      <c r="C36" s="197"/>
      <c r="D36" s="197"/>
      <c r="E36" s="242"/>
    </row>
    <row r="37" spans="1:5" ht="12.75">
      <c r="A37" s="243" t="s">
        <v>55</v>
      </c>
      <c r="B37" s="908" t="s">
        <v>81</v>
      </c>
      <c r="C37" s="908"/>
      <c r="D37" s="244"/>
      <c r="E37" s="757">
        <f>SUM(E8:E9,E18,E26,E29,E32,E11:E12)</f>
        <v>853500000</v>
      </c>
    </row>
    <row r="38" spans="1:5" ht="13.5" thickBot="1">
      <c r="A38" s="230" t="s">
        <v>56</v>
      </c>
      <c r="B38" s="909" t="s">
        <v>29</v>
      </c>
      <c r="C38" s="909"/>
      <c r="D38" s="246"/>
      <c r="E38" s="758">
        <f>SUM(E13,E21,E27,E30,E33,E10)</f>
        <v>0</v>
      </c>
    </row>
    <row r="39" spans="1:5" ht="13.5" thickBot="1">
      <c r="A39" s="239"/>
      <c r="B39" s="903" t="s">
        <v>168</v>
      </c>
      <c r="C39" s="904"/>
      <c r="D39" s="247"/>
      <c r="E39" s="657">
        <f>SUM(E37:E38)</f>
        <v>853500000</v>
      </c>
    </row>
    <row r="43" spans="1:5" ht="18.75" thickBot="1">
      <c r="A43" s="194" t="s">
        <v>170</v>
      </c>
      <c r="B43" s="195"/>
      <c r="C43" s="196" t="s">
        <v>439</v>
      </c>
      <c r="E43" s="290" t="s">
        <v>526</v>
      </c>
    </row>
    <row r="44" spans="1:5" ht="12.75">
      <c r="A44" s="925" t="s">
        <v>273</v>
      </c>
      <c r="B44" s="926"/>
      <c r="C44" s="927"/>
      <c r="D44" s="917" t="s">
        <v>290</v>
      </c>
      <c r="E44" s="376" t="s">
        <v>655</v>
      </c>
    </row>
    <row r="45" spans="1:5" ht="13.5" thickBot="1">
      <c r="A45" s="928"/>
      <c r="B45" s="929"/>
      <c r="C45" s="930"/>
      <c r="D45" s="918"/>
      <c r="E45" s="377" t="s">
        <v>176</v>
      </c>
    </row>
    <row r="46" spans="1:5" ht="12.75">
      <c r="A46" s="976" t="s">
        <v>27</v>
      </c>
      <c r="B46" s="977"/>
      <c r="C46" s="977"/>
      <c r="D46" s="248"/>
      <c r="E46" s="759">
        <f>SUM(E47,E53:E54)</f>
        <v>124181324</v>
      </c>
    </row>
    <row r="47" spans="1:5" ht="12.75">
      <c r="A47" s="972" t="s">
        <v>55</v>
      </c>
      <c r="B47" s="974" t="s">
        <v>27</v>
      </c>
      <c r="C47" s="974"/>
      <c r="D47" s="251"/>
      <c r="E47" s="760">
        <f>SUM(E48:E51)</f>
        <v>124181324</v>
      </c>
    </row>
    <row r="48" spans="1:5" ht="12.75">
      <c r="A48" s="972"/>
      <c r="B48" s="215" t="s">
        <v>55</v>
      </c>
      <c r="C48" s="204" t="s">
        <v>140</v>
      </c>
      <c r="D48" s="205" t="s">
        <v>291</v>
      </c>
      <c r="E48" s="329">
        <v>12622811</v>
      </c>
    </row>
    <row r="49" spans="1:5" ht="12.75">
      <c r="A49" s="972"/>
      <c r="B49" s="215" t="s">
        <v>56</v>
      </c>
      <c r="C49" s="204" t="s">
        <v>162</v>
      </c>
      <c r="D49" s="205" t="s">
        <v>292</v>
      </c>
      <c r="E49" s="329">
        <v>2441086</v>
      </c>
    </row>
    <row r="50" spans="1:5" ht="12.75">
      <c r="A50" s="972"/>
      <c r="B50" s="215" t="s">
        <v>57</v>
      </c>
      <c r="C50" s="204" t="s">
        <v>61</v>
      </c>
      <c r="D50" s="205" t="s">
        <v>293</v>
      </c>
      <c r="E50" s="329">
        <v>109117427</v>
      </c>
    </row>
    <row r="51" spans="1:5" ht="12.75">
      <c r="A51" s="972"/>
      <c r="B51" s="215" t="s">
        <v>114</v>
      </c>
      <c r="C51" s="204" t="s">
        <v>161</v>
      </c>
      <c r="D51" s="205" t="s">
        <v>296</v>
      </c>
      <c r="E51" s="329">
        <v>0</v>
      </c>
    </row>
    <row r="52" spans="1:5" ht="12.75">
      <c r="A52" s="972"/>
      <c r="B52" s="215" t="s">
        <v>115</v>
      </c>
      <c r="C52" s="204" t="s">
        <v>298</v>
      </c>
      <c r="D52" s="205" t="s">
        <v>297</v>
      </c>
      <c r="E52" s="329">
        <v>0</v>
      </c>
    </row>
    <row r="53" spans="1:5" ht="12.75">
      <c r="A53" s="250" t="s">
        <v>56</v>
      </c>
      <c r="B53" s="965" t="s">
        <v>306</v>
      </c>
      <c r="C53" s="965"/>
      <c r="D53" s="213" t="s">
        <v>305</v>
      </c>
      <c r="E53" s="318">
        <v>0</v>
      </c>
    </row>
    <row r="54" spans="1:5" ht="13.5" thickBot="1">
      <c r="A54" s="253" t="s">
        <v>57</v>
      </c>
      <c r="B54" s="978" t="s">
        <v>304</v>
      </c>
      <c r="C54" s="978"/>
      <c r="D54" s="254" t="s">
        <v>299</v>
      </c>
      <c r="E54" s="761">
        <v>0</v>
      </c>
    </row>
    <row r="55" spans="1:5" ht="12.75">
      <c r="A55" s="905" t="s">
        <v>63</v>
      </c>
      <c r="B55" s="906"/>
      <c r="C55" s="907"/>
      <c r="D55" s="228"/>
      <c r="E55" s="762">
        <f>SUM(E56:E58)</f>
        <v>0</v>
      </c>
    </row>
    <row r="56" spans="1:5" ht="12.75">
      <c r="A56" s="255" t="s">
        <v>55</v>
      </c>
      <c r="B56" s="935" t="s">
        <v>307</v>
      </c>
      <c r="C56" s="935"/>
      <c r="D56" s="256" t="s">
        <v>309</v>
      </c>
      <c r="E56" s="329">
        <v>0</v>
      </c>
    </row>
    <row r="57" spans="1:5" ht="12.75">
      <c r="A57" s="255" t="s">
        <v>56</v>
      </c>
      <c r="B57" s="979" t="s">
        <v>308</v>
      </c>
      <c r="C57" s="980"/>
      <c r="D57" s="205" t="s">
        <v>310</v>
      </c>
      <c r="E57" s="329">
        <v>0</v>
      </c>
    </row>
    <row r="58" spans="1:5" ht="13.5" thickBot="1">
      <c r="A58" s="259" t="s">
        <v>57</v>
      </c>
      <c r="B58" s="909" t="s">
        <v>97</v>
      </c>
      <c r="C58" s="909"/>
      <c r="D58" s="208"/>
      <c r="E58" s="758">
        <v>0</v>
      </c>
    </row>
    <row r="59" spans="1:5" ht="13.5" thickBot="1">
      <c r="A59" s="976" t="s">
        <v>98</v>
      </c>
      <c r="B59" s="977"/>
      <c r="C59" s="977"/>
      <c r="D59" s="244"/>
      <c r="E59" s="757">
        <f>SUM(E60,E63)</f>
        <v>0</v>
      </c>
    </row>
    <row r="60" spans="1:5" ht="13.5" hidden="1" thickBot="1">
      <c r="A60" s="972" t="s">
        <v>55</v>
      </c>
      <c r="B60" s="974" t="s">
        <v>91</v>
      </c>
      <c r="C60" s="975"/>
      <c r="D60" s="260"/>
      <c r="E60" s="763">
        <f>SUM(E61:E62)</f>
        <v>0</v>
      </c>
    </row>
    <row r="61" spans="1:5" ht="13.5" hidden="1" thickBot="1">
      <c r="A61" s="972"/>
      <c r="B61" s="215" t="s">
        <v>55</v>
      </c>
      <c r="C61" s="216" t="s">
        <v>99</v>
      </c>
      <c r="D61" s="262"/>
      <c r="E61" s="764">
        <v>0</v>
      </c>
    </row>
    <row r="62" spans="1:5" ht="13.5" hidden="1" thickBot="1">
      <c r="A62" s="972"/>
      <c r="B62" s="215" t="s">
        <v>56</v>
      </c>
      <c r="C62" s="216" t="s">
        <v>100</v>
      </c>
      <c r="D62" s="262"/>
      <c r="E62" s="764">
        <v>0</v>
      </c>
    </row>
    <row r="63" spans="1:5" ht="13.5" hidden="1" thickBot="1">
      <c r="A63" s="972" t="s">
        <v>56</v>
      </c>
      <c r="B63" s="974" t="s">
        <v>94</v>
      </c>
      <c r="C63" s="975"/>
      <c r="D63" s="260"/>
      <c r="E63" s="318">
        <f>SUM(E64:E65)</f>
        <v>0</v>
      </c>
    </row>
    <row r="64" spans="1:5" ht="13.5" hidden="1" thickBot="1">
      <c r="A64" s="972"/>
      <c r="B64" s="215" t="s">
        <v>55</v>
      </c>
      <c r="C64" s="216" t="s">
        <v>99</v>
      </c>
      <c r="D64" s="205"/>
      <c r="E64" s="329">
        <v>0</v>
      </c>
    </row>
    <row r="65" spans="1:5" ht="13.5" hidden="1" thickBot="1">
      <c r="A65" s="973"/>
      <c r="B65" s="218" t="s">
        <v>56</v>
      </c>
      <c r="C65" s="219" t="s">
        <v>100</v>
      </c>
      <c r="D65" s="220"/>
      <c r="E65" s="765">
        <v>0</v>
      </c>
    </row>
    <row r="66" spans="1:5" ht="12.75">
      <c r="A66" s="905" t="s">
        <v>65</v>
      </c>
      <c r="B66" s="906"/>
      <c r="C66" s="907"/>
      <c r="D66" s="248" t="s">
        <v>469</v>
      </c>
      <c r="E66" s="766">
        <f>SUM(E67:E68)</f>
        <v>101954085</v>
      </c>
    </row>
    <row r="67" spans="1:5" ht="12.75">
      <c r="A67" s="265" t="s">
        <v>55</v>
      </c>
      <c r="B67" s="911" t="s">
        <v>336</v>
      </c>
      <c r="C67" s="912"/>
      <c r="D67" s="266" t="s">
        <v>469</v>
      </c>
      <c r="E67" s="762">
        <v>0</v>
      </c>
    </row>
    <row r="68" spans="1:5" ht="12.75">
      <c r="A68" s="967" t="s">
        <v>56</v>
      </c>
      <c r="B68" s="911" t="s">
        <v>80</v>
      </c>
      <c r="C68" s="912"/>
      <c r="D68" s="266"/>
      <c r="E68" s="762">
        <f>SUM(E69:E70)</f>
        <v>101954085</v>
      </c>
    </row>
    <row r="69" spans="1:5" ht="12.75">
      <c r="A69" s="968"/>
      <c r="B69" s="267" t="s">
        <v>55</v>
      </c>
      <c r="C69" s="268" t="s">
        <v>158</v>
      </c>
      <c r="D69" s="269" t="s">
        <v>469</v>
      </c>
      <c r="E69" s="767">
        <v>0</v>
      </c>
    </row>
    <row r="70" spans="1:5" ht="13.5" thickBot="1">
      <c r="A70" s="969"/>
      <c r="B70" s="271" t="s">
        <v>56</v>
      </c>
      <c r="C70" s="272" t="s">
        <v>4</v>
      </c>
      <c r="D70" s="269" t="s">
        <v>469</v>
      </c>
      <c r="E70" s="768">
        <v>101954085</v>
      </c>
    </row>
    <row r="71" spans="1:5" ht="13.5" thickBot="1">
      <c r="A71" s="274"/>
      <c r="B71" s="970" t="s">
        <v>87</v>
      </c>
      <c r="C71" s="970"/>
      <c r="D71" s="275"/>
      <c r="E71" s="769">
        <f>SUM(E46,E55,E59,E66)</f>
        <v>226135409</v>
      </c>
    </row>
    <row r="72" spans="1:5" ht="12.75">
      <c r="A72" s="265">
        <v>1</v>
      </c>
      <c r="B72" s="971" t="s">
        <v>150</v>
      </c>
      <c r="C72" s="971"/>
      <c r="D72" s="228"/>
      <c r="E72" s="762">
        <f>SUM(E73:E74)</f>
        <v>0</v>
      </c>
    </row>
    <row r="73" spans="1:5" ht="12.75" hidden="1">
      <c r="A73" s="963"/>
      <c r="B73" s="215" t="s">
        <v>55</v>
      </c>
      <c r="C73" s="276" t="s">
        <v>154</v>
      </c>
      <c r="D73" s="256"/>
      <c r="E73" s="329">
        <v>0</v>
      </c>
    </row>
    <row r="74" spans="1:5" ht="12.75" hidden="1">
      <c r="A74" s="964"/>
      <c r="B74" s="215" t="s">
        <v>56</v>
      </c>
      <c r="C74" s="276" t="s">
        <v>35</v>
      </c>
      <c r="D74" s="256"/>
      <c r="E74" s="329">
        <v>0</v>
      </c>
    </row>
    <row r="75" spans="1:5" ht="12.75">
      <c r="A75" s="277" t="s">
        <v>56</v>
      </c>
      <c r="B75" s="965" t="s">
        <v>300</v>
      </c>
      <c r="C75" s="965"/>
      <c r="D75" s="251" t="s">
        <v>301</v>
      </c>
      <c r="E75" s="318">
        <f>SUM(E76:E78)</f>
        <v>0</v>
      </c>
    </row>
    <row r="76" spans="1:5" ht="12.75">
      <c r="A76" s="963"/>
      <c r="B76" s="215" t="s">
        <v>55</v>
      </c>
      <c r="C76" s="690" t="s">
        <v>477</v>
      </c>
      <c r="D76" s="256" t="s">
        <v>478</v>
      </c>
      <c r="E76" s="329">
        <v>0</v>
      </c>
    </row>
    <row r="77" spans="1:5" ht="12.75">
      <c r="A77" s="964"/>
      <c r="B77" s="215" t="s">
        <v>56</v>
      </c>
      <c r="C77" s="204" t="s">
        <v>302</v>
      </c>
      <c r="D77" s="256" t="s">
        <v>495</v>
      </c>
      <c r="E77" s="329">
        <v>0</v>
      </c>
    </row>
    <row r="78" spans="1:5" ht="13.5" thickBot="1">
      <c r="A78" s="278"/>
      <c r="B78" s="279" t="s">
        <v>57</v>
      </c>
      <c r="C78" s="204" t="s">
        <v>303</v>
      </c>
      <c r="D78" s="280" t="s">
        <v>496</v>
      </c>
      <c r="E78" s="758">
        <v>0</v>
      </c>
    </row>
    <row r="79" spans="1:5" ht="13.5" thickBot="1">
      <c r="A79" s="274"/>
      <c r="B79" s="966" t="s">
        <v>141</v>
      </c>
      <c r="C79" s="914"/>
      <c r="D79" s="275"/>
      <c r="E79" s="769">
        <f>SUM(E72,E75)</f>
        <v>0</v>
      </c>
    </row>
    <row r="80" spans="1:5" ht="13.5" thickBot="1">
      <c r="A80" s="281"/>
      <c r="B80" s="958" t="s">
        <v>225</v>
      </c>
      <c r="C80" s="958"/>
      <c r="D80" s="282"/>
      <c r="E80" s="657">
        <f>SUM(E71,E79)</f>
        <v>226135409</v>
      </c>
    </row>
    <row r="81" spans="1:5" ht="13.5" thickBot="1">
      <c r="A81" s="195"/>
      <c r="B81" s="195"/>
      <c r="C81" s="197"/>
      <c r="D81" s="283"/>
      <c r="E81" s="242"/>
    </row>
    <row r="82" spans="1:5" ht="12.75">
      <c r="A82" s="243" t="s">
        <v>55</v>
      </c>
      <c r="B82" s="908" t="s">
        <v>223</v>
      </c>
      <c r="C82" s="908"/>
      <c r="D82" s="244"/>
      <c r="E82" s="757">
        <f>SUM(E46,E60,E67,E69,E73,E76,E77)</f>
        <v>124181324</v>
      </c>
    </row>
    <row r="83" spans="1:5" ht="13.5" thickBot="1">
      <c r="A83" s="230" t="s">
        <v>56</v>
      </c>
      <c r="B83" s="909" t="s">
        <v>224</v>
      </c>
      <c r="C83" s="909"/>
      <c r="D83" s="246"/>
      <c r="E83" s="758">
        <f>SUM(E55,E63,E70,E74,E78)</f>
        <v>101954085</v>
      </c>
    </row>
    <row r="84" spans="1:5" ht="13.5" thickBot="1">
      <c r="A84" s="239"/>
      <c r="B84" s="958" t="s">
        <v>225</v>
      </c>
      <c r="C84" s="958"/>
      <c r="D84" s="247"/>
      <c r="E84" s="657">
        <f>SUM(E82:E83)</f>
        <v>226135409</v>
      </c>
    </row>
    <row r="88" spans="1:5" ht="12.75" customHeight="1" thickBot="1">
      <c r="A88" s="194" t="s">
        <v>171</v>
      </c>
      <c r="B88" s="195"/>
      <c r="C88" s="196" t="s">
        <v>441</v>
      </c>
      <c r="D88" s="197"/>
      <c r="E88" s="290" t="s">
        <v>526</v>
      </c>
    </row>
    <row r="89" spans="1:5" ht="12.75" customHeight="1">
      <c r="A89" s="919" t="s">
        <v>273</v>
      </c>
      <c r="B89" s="920"/>
      <c r="C89" s="921"/>
      <c r="D89" s="917" t="s">
        <v>290</v>
      </c>
      <c r="E89" s="376" t="s">
        <v>655</v>
      </c>
    </row>
    <row r="90" spans="1:5" ht="12.75" customHeight="1" thickBot="1">
      <c r="A90" s="922"/>
      <c r="B90" s="923"/>
      <c r="C90" s="924"/>
      <c r="D90" s="918"/>
      <c r="E90" s="377" t="s">
        <v>164</v>
      </c>
    </row>
    <row r="91" spans="1:5" ht="12.75" customHeight="1">
      <c r="A91" s="905" t="s">
        <v>311</v>
      </c>
      <c r="B91" s="906"/>
      <c r="C91" s="907"/>
      <c r="D91" s="201"/>
      <c r="E91" s="770">
        <f>SUM(E92:E96)</f>
        <v>0</v>
      </c>
    </row>
    <row r="92" spans="1:5" ht="12.75" customHeight="1">
      <c r="A92" s="203" t="s">
        <v>55</v>
      </c>
      <c r="B92" s="204" t="s">
        <v>312</v>
      </c>
      <c r="C92" s="204"/>
      <c r="D92" s="205" t="s">
        <v>313</v>
      </c>
      <c r="E92" s="329">
        <v>0</v>
      </c>
    </row>
    <row r="93" spans="1:5" ht="12.75" customHeight="1">
      <c r="A93" s="203" t="s">
        <v>56</v>
      </c>
      <c r="B93" s="204" t="s">
        <v>314</v>
      </c>
      <c r="C93" s="204"/>
      <c r="D93" s="205" t="s">
        <v>315</v>
      </c>
      <c r="E93" s="329">
        <v>0</v>
      </c>
    </row>
    <row r="94" spans="1:5" ht="12.75" customHeight="1">
      <c r="A94" s="203" t="s">
        <v>57</v>
      </c>
      <c r="B94" s="204" t="s">
        <v>316</v>
      </c>
      <c r="C94" s="204"/>
      <c r="D94" s="205" t="s">
        <v>317</v>
      </c>
      <c r="E94" s="329">
        <v>0</v>
      </c>
    </row>
    <row r="95" spans="1:5" ht="12.75" customHeight="1">
      <c r="A95" s="203" t="s">
        <v>114</v>
      </c>
      <c r="B95" s="204" t="s">
        <v>283</v>
      </c>
      <c r="C95" s="204"/>
      <c r="D95" s="205" t="s">
        <v>318</v>
      </c>
      <c r="E95" s="329">
        <v>0</v>
      </c>
    </row>
    <row r="96" spans="1:5" ht="12.75" customHeight="1" thickBot="1">
      <c r="A96" s="203" t="s">
        <v>115</v>
      </c>
      <c r="B96" s="207" t="s">
        <v>103</v>
      </c>
      <c r="C96" s="207"/>
      <c r="D96" s="208" t="s">
        <v>319</v>
      </c>
      <c r="E96" s="758">
        <v>0</v>
      </c>
    </row>
    <row r="97" spans="1:5" ht="12.75" customHeight="1">
      <c r="A97" s="905" t="s">
        <v>89</v>
      </c>
      <c r="B97" s="906"/>
      <c r="C97" s="907"/>
      <c r="D97" s="201"/>
      <c r="E97" s="770">
        <f>SUM(E98:E100)</f>
        <v>0</v>
      </c>
    </row>
    <row r="98" spans="1:5" ht="12.75" customHeight="1">
      <c r="A98" s="203" t="s">
        <v>55</v>
      </c>
      <c r="B98" s="204" t="s">
        <v>88</v>
      </c>
      <c r="C98" s="204"/>
      <c r="D98" s="205" t="s">
        <v>320</v>
      </c>
      <c r="E98" s="329">
        <v>0</v>
      </c>
    </row>
    <row r="99" spans="1:5" ht="12.75" customHeight="1">
      <c r="A99" s="203" t="s">
        <v>56</v>
      </c>
      <c r="B99" s="204" t="s">
        <v>90</v>
      </c>
      <c r="C99" s="204"/>
      <c r="D99" s="205" t="s">
        <v>330</v>
      </c>
      <c r="E99" s="329">
        <v>0</v>
      </c>
    </row>
    <row r="100" spans="1:5" ht="12.75" customHeight="1" thickBot="1">
      <c r="A100" s="203" t="s">
        <v>57</v>
      </c>
      <c r="B100" s="207" t="s">
        <v>96</v>
      </c>
      <c r="C100" s="207"/>
      <c r="D100" s="208" t="s">
        <v>329</v>
      </c>
      <c r="E100" s="329">
        <v>0</v>
      </c>
    </row>
    <row r="101" spans="1:5" ht="13.5" thickBot="1">
      <c r="A101" s="905" t="s">
        <v>331</v>
      </c>
      <c r="B101" s="906"/>
      <c r="C101" s="907"/>
      <c r="D101" s="210" t="s">
        <v>332</v>
      </c>
      <c r="E101" s="770">
        <f>SUM(E105,E102)</f>
        <v>0</v>
      </c>
    </row>
    <row r="102" spans="1:5" ht="16.5" customHeight="1" hidden="1">
      <c r="A102" s="211" t="s">
        <v>55</v>
      </c>
      <c r="B102" s="911" t="s">
        <v>91</v>
      </c>
      <c r="C102" s="912"/>
      <c r="D102" s="213"/>
      <c r="E102" s="318">
        <f>SUM(E103:E104)</f>
        <v>0</v>
      </c>
    </row>
    <row r="103" spans="1:5" ht="12.75" customHeight="1" hidden="1">
      <c r="A103" s="211"/>
      <c r="B103" s="215" t="s">
        <v>55</v>
      </c>
      <c r="C103" s="216" t="s">
        <v>92</v>
      </c>
      <c r="D103" s="205"/>
      <c r="E103" s="329">
        <v>0</v>
      </c>
    </row>
    <row r="104" spans="1:5" ht="13.5" hidden="1" thickBot="1">
      <c r="A104" s="211"/>
      <c r="B104" s="215" t="s">
        <v>56</v>
      </c>
      <c r="C104" s="216" t="s">
        <v>93</v>
      </c>
      <c r="D104" s="205"/>
      <c r="E104" s="329">
        <v>0</v>
      </c>
    </row>
    <row r="105" spans="1:5" ht="12.75" customHeight="1" hidden="1">
      <c r="A105" s="211" t="s">
        <v>56</v>
      </c>
      <c r="B105" s="911" t="s">
        <v>94</v>
      </c>
      <c r="C105" s="912"/>
      <c r="D105" s="213"/>
      <c r="E105" s="318">
        <f>SUM(E107:E107)</f>
        <v>0</v>
      </c>
    </row>
    <row r="106" spans="1:5" ht="12.75" customHeight="1" hidden="1">
      <c r="A106" s="211"/>
      <c r="B106" s="215" t="s">
        <v>55</v>
      </c>
      <c r="C106" s="216" t="s">
        <v>92</v>
      </c>
      <c r="D106" s="205"/>
      <c r="E106" s="318">
        <v>0</v>
      </c>
    </row>
    <row r="107" spans="1:5" ht="13.5" customHeight="1" hidden="1" thickBot="1">
      <c r="A107" s="217"/>
      <c r="B107" s="218" t="s">
        <v>56</v>
      </c>
      <c r="C107" s="219" t="s">
        <v>95</v>
      </c>
      <c r="D107" s="220"/>
      <c r="E107" s="329">
        <v>0</v>
      </c>
    </row>
    <row r="108" spans="1:5" ht="13.5" thickBot="1">
      <c r="A108" s="222"/>
      <c r="B108" s="913" t="s">
        <v>48</v>
      </c>
      <c r="C108" s="914"/>
      <c r="D108" s="225"/>
      <c r="E108" s="769">
        <f>SUM(E91,E97,E101)</f>
        <v>0</v>
      </c>
    </row>
    <row r="109" spans="1:5" ht="12.75">
      <c r="A109" s="227" t="s">
        <v>55</v>
      </c>
      <c r="B109" s="915" t="s">
        <v>322</v>
      </c>
      <c r="C109" s="907"/>
      <c r="D109" s="228" t="s">
        <v>321</v>
      </c>
      <c r="E109" s="762">
        <f>SUM(E110:E111)</f>
        <v>0</v>
      </c>
    </row>
    <row r="110" spans="1:5" ht="12.75">
      <c r="A110" s="230"/>
      <c r="B110" s="231" t="s">
        <v>55</v>
      </c>
      <c r="C110" s="232" t="s">
        <v>323</v>
      </c>
      <c r="D110" s="205" t="s">
        <v>324</v>
      </c>
      <c r="E110" s="329">
        <v>0</v>
      </c>
    </row>
    <row r="111" spans="1:5" ht="12.75" customHeight="1">
      <c r="A111" s="233"/>
      <c r="B111" s="231" t="s">
        <v>56</v>
      </c>
      <c r="C111" s="232" t="s">
        <v>49</v>
      </c>
      <c r="D111" s="205"/>
      <c r="E111" s="329">
        <v>0</v>
      </c>
    </row>
    <row r="112" spans="1:5" ht="12.75" customHeight="1">
      <c r="A112" s="234" t="s">
        <v>56</v>
      </c>
      <c r="B112" s="235" t="s">
        <v>333</v>
      </c>
      <c r="C112" s="235"/>
      <c r="D112" s="213" t="s">
        <v>334</v>
      </c>
      <c r="E112" s="318">
        <f>SUM(E113:E114)</f>
        <v>0</v>
      </c>
    </row>
    <row r="113" spans="1:5" ht="12.75" hidden="1">
      <c r="A113" s="230"/>
      <c r="B113" s="215" t="s">
        <v>55</v>
      </c>
      <c r="C113" s="204" t="s">
        <v>36</v>
      </c>
      <c r="D113" s="205"/>
      <c r="E113" s="329">
        <v>0</v>
      </c>
    </row>
    <row r="114" spans="1:5" ht="12.75" customHeight="1" hidden="1">
      <c r="A114" s="233"/>
      <c r="B114" s="215" t="s">
        <v>56</v>
      </c>
      <c r="C114" s="204" t="s">
        <v>50</v>
      </c>
      <c r="D114" s="205"/>
      <c r="E114" s="329">
        <v>0</v>
      </c>
    </row>
    <row r="115" spans="1:5" ht="12.75" customHeight="1">
      <c r="A115" s="227" t="s">
        <v>57</v>
      </c>
      <c r="B115" s="911" t="s">
        <v>325</v>
      </c>
      <c r="C115" s="912"/>
      <c r="D115" s="213" t="s">
        <v>326</v>
      </c>
      <c r="E115" s="318">
        <f>SUM(E116:E117)</f>
        <v>61458600</v>
      </c>
    </row>
    <row r="116" spans="1:5" ht="12.75">
      <c r="A116" s="230"/>
      <c r="B116" s="215" t="s">
        <v>55</v>
      </c>
      <c r="C116" s="204" t="s">
        <v>327</v>
      </c>
      <c r="D116" s="205" t="s">
        <v>546</v>
      </c>
      <c r="E116" s="329">
        <v>61458600</v>
      </c>
    </row>
    <row r="117" spans="1:5" ht="15.75" customHeight="1">
      <c r="A117" s="233"/>
      <c r="B117" s="215" t="s">
        <v>56</v>
      </c>
      <c r="C117" s="204" t="s">
        <v>328</v>
      </c>
      <c r="D117" s="205" t="s">
        <v>547</v>
      </c>
      <c r="E117" s="329">
        <v>0</v>
      </c>
    </row>
    <row r="118" spans="1:5" ht="12.75" customHeight="1" thickBot="1">
      <c r="A118" s="236"/>
      <c r="B118" s="931" t="s">
        <v>28</v>
      </c>
      <c r="C118" s="932"/>
      <c r="D118" s="237"/>
      <c r="E118" s="771">
        <f>SUM(E109,E112,E115)</f>
        <v>61458600</v>
      </c>
    </row>
    <row r="119" spans="1:7" ht="12.75" customHeight="1" thickBot="1">
      <c r="A119" s="239"/>
      <c r="B119" s="903" t="s">
        <v>169</v>
      </c>
      <c r="C119" s="904"/>
      <c r="D119" s="240"/>
      <c r="E119" s="657">
        <f>SUM(E108,E118)</f>
        <v>61458600</v>
      </c>
      <c r="F119" s="459"/>
      <c r="G119" s="459"/>
    </row>
    <row r="120" spans="1:5" ht="13.5" customHeight="1" thickBot="1">
      <c r="A120" s="195"/>
      <c r="B120" s="195"/>
      <c r="C120" s="197"/>
      <c r="D120" s="197"/>
      <c r="E120" s="242"/>
    </row>
    <row r="121" spans="1:5" ht="12.75">
      <c r="A121" s="243" t="s">
        <v>55</v>
      </c>
      <c r="B121" s="908" t="s">
        <v>81</v>
      </c>
      <c r="C121" s="908"/>
      <c r="D121" s="244"/>
      <c r="E121" s="757">
        <f>SUM(E92:E93,E102,E110,E113,E116,E95:E96)</f>
        <v>61458600</v>
      </c>
    </row>
    <row r="122" spans="1:5" ht="12.75" customHeight="1" thickBot="1">
      <c r="A122" s="230" t="s">
        <v>56</v>
      </c>
      <c r="B122" s="909" t="s">
        <v>29</v>
      </c>
      <c r="C122" s="909"/>
      <c r="D122" s="246"/>
      <c r="E122" s="758">
        <f>SUM(E97,E105,E111,E114,E117,E94)</f>
        <v>0</v>
      </c>
    </row>
    <row r="123" spans="1:5" ht="13.5" thickBot="1">
      <c r="A123" s="239"/>
      <c r="B123" s="903" t="s">
        <v>169</v>
      </c>
      <c r="C123" s="904"/>
      <c r="D123" s="247"/>
      <c r="E123" s="657">
        <f>SUM(E121:E122)</f>
        <v>61458600</v>
      </c>
    </row>
    <row r="127" spans="1:5" ht="18.75" thickBot="1">
      <c r="A127" s="194" t="s">
        <v>171</v>
      </c>
      <c r="B127" s="195"/>
      <c r="C127" s="196" t="s">
        <v>442</v>
      </c>
      <c r="E127" s="290" t="s">
        <v>526</v>
      </c>
    </row>
    <row r="128" spans="1:5" ht="12.75">
      <c r="A128" s="925" t="s">
        <v>273</v>
      </c>
      <c r="B128" s="926"/>
      <c r="C128" s="927"/>
      <c r="D128" s="917" t="s">
        <v>290</v>
      </c>
      <c r="E128" s="376" t="s">
        <v>655</v>
      </c>
    </row>
    <row r="129" spans="1:5" ht="13.5" thickBot="1">
      <c r="A129" s="928"/>
      <c r="B129" s="929"/>
      <c r="C129" s="930"/>
      <c r="D129" s="918"/>
      <c r="E129" s="377" t="s">
        <v>176</v>
      </c>
    </row>
    <row r="130" spans="1:5" ht="12.75">
      <c r="A130" s="976" t="s">
        <v>27</v>
      </c>
      <c r="B130" s="977"/>
      <c r="C130" s="977"/>
      <c r="D130" s="248"/>
      <c r="E130" s="759">
        <f>SUM(E131,E137:E138)</f>
        <v>187964468</v>
      </c>
    </row>
    <row r="131" spans="1:5" ht="12.75">
      <c r="A131" s="972" t="s">
        <v>55</v>
      </c>
      <c r="B131" s="974" t="s">
        <v>27</v>
      </c>
      <c r="C131" s="974"/>
      <c r="D131" s="251"/>
      <c r="E131" s="760">
        <f>SUM(E132:E136)</f>
        <v>187964468</v>
      </c>
    </row>
    <row r="132" spans="1:5" ht="12.75">
      <c r="A132" s="972"/>
      <c r="B132" s="215" t="s">
        <v>55</v>
      </c>
      <c r="C132" s="204" t="s">
        <v>140</v>
      </c>
      <c r="D132" s="205" t="s">
        <v>291</v>
      </c>
      <c r="E132" s="329">
        <v>125658579</v>
      </c>
    </row>
    <row r="133" spans="1:5" ht="12.75">
      <c r="A133" s="972"/>
      <c r="B133" s="215" t="s">
        <v>56</v>
      </c>
      <c r="C133" s="204" t="s">
        <v>162</v>
      </c>
      <c r="D133" s="205" t="s">
        <v>292</v>
      </c>
      <c r="E133" s="329">
        <v>26058421</v>
      </c>
    </row>
    <row r="134" spans="1:5" ht="12.75">
      <c r="A134" s="972"/>
      <c r="B134" s="215" t="s">
        <v>57</v>
      </c>
      <c r="C134" s="204" t="s">
        <v>61</v>
      </c>
      <c r="D134" s="205" t="s">
        <v>293</v>
      </c>
      <c r="E134" s="329">
        <v>36247468</v>
      </c>
    </row>
    <row r="135" spans="1:5" ht="12.75">
      <c r="A135" s="972"/>
      <c r="B135" s="215" t="s">
        <v>114</v>
      </c>
      <c r="C135" s="204" t="s">
        <v>161</v>
      </c>
      <c r="D135" s="205" t="s">
        <v>296</v>
      </c>
      <c r="E135" s="329">
        <v>0</v>
      </c>
    </row>
    <row r="136" spans="1:5" ht="12.75">
      <c r="A136" s="972"/>
      <c r="B136" s="215" t="s">
        <v>115</v>
      </c>
      <c r="C136" s="204" t="s">
        <v>298</v>
      </c>
      <c r="D136" s="205" t="s">
        <v>297</v>
      </c>
      <c r="E136" s="329">
        <v>0</v>
      </c>
    </row>
    <row r="137" spans="1:5" ht="12.75">
      <c r="A137" s="250" t="s">
        <v>56</v>
      </c>
      <c r="B137" s="965" t="s">
        <v>306</v>
      </c>
      <c r="C137" s="965"/>
      <c r="D137" s="213" t="s">
        <v>305</v>
      </c>
      <c r="E137" s="318">
        <v>0</v>
      </c>
    </row>
    <row r="138" spans="1:5" ht="13.5" thickBot="1">
      <c r="A138" s="253" t="s">
        <v>57</v>
      </c>
      <c r="B138" s="978" t="s">
        <v>304</v>
      </c>
      <c r="C138" s="978"/>
      <c r="D138" s="254" t="s">
        <v>299</v>
      </c>
      <c r="E138" s="761">
        <v>0</v>
      </c>
    </row>
    <row r="139" spans="1:5" ht="12.75">
      <c r="A139" s="905" t="s">
        <v>63</v>
      </c>
      <c r="B139" s="906"/>
      <c r="C139" s="907"/>
      <c r="D139" s="228"/>
      <c r="E139" s="762">
        <f>SUM(E140:E142)</f>
        <v>0</v>
      </c>
    </row>
    <row r="140" spans="1:5" ht="12.75">
      <c r="A140" s="255" t="s">
        <v>55</v>
      </c>
      <c r="B140" s="935" t="s">
        <v>307</v>
      </c>
      <c r="C140" s="935"/>
      <c r="D140" s="256" t="s">
        <v>309</v>
      </c>
      <c r="E140" s="329">
        <v>0</v>
      </c>
    </row>
    <row r="141" spans="1:5" ht="12.75">
      <c r="A141" s="255" t="s">
        <v>56</v>
      </c>
      <c r="B141" s="979" t="s">
        <v>308</v>
      </c>
      <c r="C141" s="980"/>
      <c r="D141" s="205" t="s">
        <v>310</v>
      </c>
      <c r="E141" s="329">
        <v>0</v>
      </c>
    </row>
    <row r="142" spans="1:5" ht="13.5" thickBot="1">
      <c r="A142" s="259" t="s">
        <v>57</v>
      </c>
      <c r="B142" s="909" t="s">
        <v>97</v>
      </c>
      <c r="C142" s="909"/>
      <c r="D142" s="208"/>
      <c r="E142" s="758">
        <v>0</v>
      </c>
    </row>
    <row r="143" spans="1:5" ht="13.5" thickBot="1">
      <c r="A143" s="976" t="s">
        <v>98</v>
      </c>
      <c r="B143" s="977"/>
      <c r="C143" s="977"/>
      <c r="D143" s="244"/>
      <c r="E143" s="757">
        <f>SUM(E144,E147)</f>
        <v>0</v>
      </c>
    </row>
    <row r="144" spans="1:5" ht="13.5" hidden="1" thickBot="1">
      <c r="A144" s="972" t="s">
        <v>55</v>
      </c>
      <c r="B144" s="974" t="s">
        <v>91</v>
      </c>
      <c r="C144" s="975"/>
      <c r="D144" s="260"/>
      <c r="E144" s="763">
        <f>SUM(E145:E146)</f>
        <v>0</v>
      </c>
    </row>
    <row r="145" spans="1:5" ht="13.5" hidden="1" thickBot="1">
      <c r="A145" s="972"/>
      <c r="B145" s="215" t="s">
        <v>55</v>
      </c>
      <c r="C145" s="216" t="s">
        <v>99</v>
      </c>
      <c r="D145" s="262"/>
      <c r="E145" s="764">
        <v>0</v>
      </c>
    </row>
    <row r="146" spans="1:5" ht="13.5" hidden="1" thickBot="1">
      <c r="A146" s="972"/>
      <c r="B146" s="215" t="s">
        <v>56</v>
      </c>
      <c r="C146" s="216" t="s">
        <v>100</v>
      </c>
      <c r="D146" s="262"/>
      <c r="E146" s="764">
        <v>0</v>
      </c>
    </row>
    <row r="147" spans="1:5" ht="13.5" hidden="1" thickBot="1">
      <c r="A147" s="972" t="s">
        <v>56</v>
      </c>
      <c r="B147" s="974" t="s">
        <v>94</v>
      </c>
      <c r="C147" s="975"/>
      <c r="D147" s="260"/>
      <c r="E147" s="318">
        <f>SUM(E148:E149)</f>
        <v>0</v>
      </c>
    </row>
    <row r="148" spans="1:5" ht="13.5" hidden="1" thickBot="1">
      <c r="A148" s="972"/>
      <c r="B148" s="215" t="s">
        <v>55</v>
      </c>
      <c r="C148" s="216" t="s">
        <v>99</v>
      </c>
      <c r="D148" s="205"/>
      <c r="E148" s="329">
        <v>0</v>
      </c>
    </row>
    <row r="149" spans="1:5" ht="13.5" hidden="1" thickBot="1">
      <c r="A149" s="973"/>
      <c r="B149" s="218" t="s">
        <v>56</v>
      </c>
      <c r="C149" s="219" t="s">
        <v>100</v>
      </c>
      <c r="D149" s="220"/>
      <c r="E149" s="765">
        <v>0</v>
      </c>
    </row>
    <row r="150" spans="1:5" ht="12.75">
      <c r="A150" s="905" t="s">
        <v>65</v>
      </c>
      <c r="B150" s="906"/>
      <c r="C150" s="907"/>
      <c r="D150" s="248" t="s">
        <v>469</v>
      </c>
      <c r="E150" s="766">
        <f>SUM(E151:E152)</f>
        <v>0</v>
      </c>
    </row>
    <row r="151" spans="1:5" ht="12.75">
      <c r="A151" s="265" t="s">
        <v>55</v>
      </c>
      <c r="B151" s="911" t="s">
        <v>336</v>
      </c>
      <c r="C151" s="912"/>
      <c r="D151" s="266" t="s">
        <v>469</v>
      </c>
      <c r="E151" s="767">
        <v>0</v>
      </c>
    </row>
    <row r="152" spans="1:5" ht="13.5" thickBot="1">
      <c r="A152" s="967" t="s">
        <v>56</v>
      </c>
      <c r="B152" s="911" t="s">
        <v>80</v>
      </c>
      <c r="C152" s="912"/>
      <c r="D152" s="266"/>
      <c r="E152" s="762">
        <f>SUM(E153:E154)</f>
        <v>0</v>
      </c>
    </row>
    <row r="153" spans="1:5" ht="13.5" hidden="1" thickBot="1">
      <c r="A153" s="968"/>
      <c r="B153" s="267" t="s">
        <v>55</v>
      </c>
      <c r="C153" s="268" t="s">
        <v>158</v>
      </c>
      <c r="D153" s="269" t="s">
        <v>469</v>
      </c>
      <c r="E153" s="767">
        <v>0</v>
      </c>
    </row>
    <row r="154" spans="1:5" ht="13.5" hidden="1" thickBot="1">
      <c r="A154" s="969"/>
      <c r="B154" s="271" t="s">
        <v>56</v>
      </c>
      <c r="C154" s="272" t="s">
        <v>4</v>
      </c>
      <c r="D154" s="269" t="s">
        <v>469</v>
      </c>
      <c r="E154" s="768">
        <v>0</v>
      </c>
    </row>
    <row r="155" spans="1:5" ht="13.5" thickBot="1">
      <c r="A155" s="274"/>
      <c r="B155" s="970" t="s">
        <v>87</v>
      </c>
      <c r="C155" s="970"/>
      <c r="D155" s="275"/>
      <c r="E155" s="769">
        <f>SUM(E150,E143,E139,E130)</f>
        <v>187964468</v>
      </c>
    </row>
    <row r="156" spans="1:5" ht="12.75">
      <c r="A156" s="265">
        <v>1</v>
      </c>
      <c r="B156" s="971" t="s">
        <v>150</v>
      </c>
      <c r="C156" s="971"/>
      <c r="D156" s="228"/>
      <c r="E156" s="762">
        <f>SUM(E157:E158)</f>
        <v>0</v>
      </c>
    </row>
    <row r="157" spans="1:5" ht="12.75" hidden="1">
      <c r="A157" s="963"/>
      <c r="B157" s="215" t="s">
        <v>55</v>
      </c>
      <c r="C157" s="276" t="s">
        <v>154</v>
      </c>
      <c r="D157" s="256"/>
      <c r="E157" s="329">
        <v>0</v>
      </c>
    </row>
    <row r="158" spans="1:5" ht="12.75" hidden="1">
      <c r="A158" s="964"/>
      <c r="B158" s="215" t="s">
        <v>56</v>
      </c>
      <c r="C158" s="276" t="s">
        <v>35</v>
      </c>
      <c r="D158" s="256"/>
      <c r="E158" s="329">
        <v>0</v>
      </c>
    </row>
    <row r="159" spans="1:5" ht="13.5" thickBot="1">
      <c r="A159" s="277" t="s">
        <v>56</v>
      </c>
      <c r="B159" s="965" t="s">
        <v>300</v>
      </c>
      <c r="C159" s="965"/>
      <c r="D159" s="251" t="s">
        <v>301</v>
      </c>
      <c r="E159" s="318">
        <f>SUM(E160:E162)</f>
        <v>0</v>
      </c>
    </row>
    <row r="160" spans="1:5" ht="13.5" hidden="1" thickBot="1">
      <c r="A160" s="963"/>
      <c r="B160" s="215" t="s">
        <v>55</v>
      </c>
      <c r="C160" s="690" t="s">
        <v>477</v>
      </c>
      <c r="D160" s="256" t="s">
        <v>478</v>
      </c>
      <c r="E160" s="329">
        <v>0</v>
      </c>
    </row>
    <row r="161" spans="1:5" ht="13.5" hidden="1" thickBot="1">
      <c r="A161" s="964"/>
      <c r="B161" s="215" t="s">
        <v>56</v>
      </c>
      <c r="C161" s="204" t="s">
        <v>302</v>
      </c>
      <c r="D161" s="256" t="s">
        <v>495</v>
      </c>
      <c r="E161" s="329">
        <v>0</v>
      </c>
    </row>
    <row r="162" spans="1:5" ht="13.5" hidden="1" thickBot="1">
      <c r="A162" s="278"/>
      <c r="B162" s="279" t="s">
        <v>57</v>
      </c>
      <c r="C162" s="204" t="s">
        <v>303</v>
      </c>
      <c r="D162" s="280" t="s">
        <v>496</v>
      </c>
      <c r="E162" s="758">
        <v>0</v>
      </c>
    </row>
    <row r="163" spans="1:5" ht="13.5" thickBot="1">
      <c r="A163" s="274"/>
      <c r="B163" s="966" t="s">
        <v>141</v>
      </c>
      <c r="C163" s="914"/>
      <c r="D163" s="275"/>
      <c r="E163" s="769">
        <f>SUM(E156,E159)</f>
        <v>0</v>
      </c>
    </row>
    <row r="164" spans="1:5" ht="13.5" thickBot="1">
      <c r="A164" s="281"/>
      <c r="B164" s="958" t="s">
        <v>226</v>
      </c>
      <c r="C164" s="958"/>
      <c r="D164" s="282"/>
      <c r="E164" s="657">
        <f>SUM(E155,E163)</f>
        <v>187964468</v>
      </c>
    </row>
    <row r="165" spans="1:5" ht="13.5" thickBot="1">
      <c r="A165" s="195"/>
      <c r="B165" s="195"/>
      <c r="C165" s="197"/>
      <c r="D165" s="283"/>
      <c r="E165" s="242"/>
    </row>
    <row r="166" spans="1:5" ht="12.75">
      <c r="A166" s="243" t="s">
        <v>55</v>
      </c>
      <c r="B166" s="908" t="s">
        <v>223</v>
      </c>
      <c r="C166" s="908"/>
      <c r="D166" s="244"/>
      <c r="E166" s="757">
        <f>SUM(E130,E144,E151,E153,E157,E160,E161)</f>
        <v>187964468</v>
      </c>
    </row>
    <row r="167" spans="1:5" ht="13.5" thickBot="1">
      <c r="A167" s="230" t="s">
        <v>56</v>
      </c>
      <c r="B167" s="909" t="s">
        <v>224</v>
      </c>
      <c r="C167" s="909"/>
      <c r="D167" s="246"/>
      <c r="E167" s="758">
        <f>SUM(E139,E147,E154,E158,E162)</f>
        <v>0</v>
      </c>
    </row>
    <row r="168" spans="1:5" ht="13.5" thickBot="1">
      <c r="A168" s="239"/>
      <c r="B168" s="958" t="s">
        <v>226</v>
      </c>
      <c r="C168" s="958"/>
      <c r="D168" s="247"/>
      <c r="E168" s="657">
        <f>SUM(E166:E167)</f>
        <v>187964468</v>
      </c>
    </row>
    <row r="172" spans="1:5" ht="18.75" thickBot="1">
      <c r="A172" s="194" t="s">
        <v>172</v>
      </c>
      <c r="B172" s="195"/>
      <c r="C172" s="196" t="s">
        <v>443</v>
      </c>
      <c r="D172" s="197"/>
      <c r="E172" s="290" t="s">
        <v>526</v>
      </c>
    </row>
    <row r="173" spans="1:5" ht="12.75">
      <c r="A173" s="919" t="s">
        <v>273</v>
      </c>
      <c r="B173" s="920"/>
      <c r="C173" s="921"/>
      <c r="D173" s="917" t="s">
        <v>290</v>
      </c>
      <c r="E173" s="376" t="s">
        <v>655</v>
      </c>
    </row>
    <row r="174" spans="1:5" ht="13.5" thickBot="1">
      <c r="A174" s="922"/>
      <c r="B174" s="923"/>
      <c r="C174" s="924"/>
      <c r="D174" s="918"/>
      <c r="E174" s="377" t="s">
        <v>164</v>
      </c>
    </row>
    <row r="175" spans="1:5" ht="12.75">
      <c r="A175" s="905" t="s">
        <v>311</v>
      </c>
      <c r="B175" s="906"/>
      <c r="C175" s="907"/>
      <c r="D175" s="201"/>
      <c r="E175" s="770">
        <f>SUM(E176:E180)</f>
        <v>0</v>
      </c>
    </row>
    <row r="176" spans="1:5" ht="12.75">
      <c r="A176" s="203" t="s">
        <v>55</v>
      </c>
      <c r="B176" s="204" t="s">
        <v>312</v>
      </c>
      <c r="C176" s="204"/>
      <c r="D176" s="205" t="s">
        <v>313</v>
      </c>
      <c r="E176" s="329">
        <v>0</v>
      </c>
    </row>
    <row r="177" spans="1:5" ht="12.75">
      <c r="A177" s="203" t="s">
        <v>56</v>
      </c>
      <c r="B177" s="204" t="s">
        <v>314</v>
      </c>
      <c r="C177" s="204"/>
      <c r="D177" s="205" t="s">
        <v>315</v>
      </c>
      <c r="E177" s="329">
        <v>0</v>
      </c>
    </row>
    <row r="178" spans="1:5" ht="12.75">
      <c r="A178" s="203" t="s">
        <v>57</v>
      </c>
      <c r="B178" s="204" t="s">
        <v>316</v>
      </c>
      <c r="C178" s="204"/>
      <c r="D178" s="205" t="s">
        <v>317</v>
      </c>
      <c r="E178" s="329">
        <v>0</v>
      </c>
    </row>
    <row r="179" spans="1:5" ht="12.75">
      <c r="A179" s="203" t="s">
        <v>114</v>
      </c>
      <c r="B179" s="204" t="s">
        <v>283</v>
      </c>
      <c r="C179" s="204"/>
      <c r="D179" s="205" t="s">
        <v>318</v>
      </c>
      <c r="E179" s="329">
        <v>0</v>
      </c>
    </row>
    <row r="180" spans="1:5" ht="13.5" thickBot="1">
      <c r="A180" s="203" t="s">
        <v>115</v>
      </c>
      <c r="B180" s="207" t="s">
        <v>103</v>
      </c>
      <c r="C180" s="207"/>
      <c r="D180" s="208" t="s">
        <v>319</v>
      </c>
      <c r="E180" s="758">
        <v>0</v>
      </c>
    </row>
    <row r="181" spans="1:5" ht="12.75">
      <c r="A181" s="905" t="s">
        <v>89</v>
      </c>
      <c r="B181" s="906"/>
      <c r="C181" s="907"/>
      <c r="D181" s="201"/>
      <c r="E181" s="770">
        <f>SUM(E182:E184)</f>
        <v>0</v>
      </c>
    </row>
    <row r="182" spans="1:5" ht="12.75">
      <c r="A182" s="203" t="s">
        <v>55</v>
      </c>
      <c r="B182" s="204" t="s">
        <v>88</v>
      </c>
      <c r="C182" s="204"/>
      <c r="D182" s="205" t="s">
        <v>320</v>
      </c>
      <c r="E182" s="329">
        <v>0</v>
      </c>
    </row>
    <row r="183" spans="1:5" ht="12.75">
      <c r="A183" s="203" t="s">
        <v>56</v>
      </c>
      <c r="B183" s="204" t="s">
        <v>90</v>
      </c>
      <c r="C183" s="204"/>
      <c r="D183" s="205" t="s">
        <v>330</v>
      </c>
      <c r="E183" s="329">
        <v>0</v>
      </c>
    </row>
    <row r="184" spans="1:5" ht="21" customHeight="1" thickBot="1">
      <c r="A184" s="203" t="s">
        <v>57</v>
      </c>
      <c r="B184" s="207" t="s">
        <v>96</v>
      </c>
      <c r="C184" s="207"/>
      <c r="D184" s="208" t="s">
        <v>329</v>
      </c>
      <c r="E184" s="329">
        <v>0</v>
      </c>
    </row>
    <row r="185" spans="1:5" ht="12.75" customHeight="1" thickBot="1">
      <c r="A185" s="905" t="s">
        <v>331</v>
      </c>
      <c r="B185" s="906"/>
      <c r="C185" s="907"/>
      <c r="D185" s="210" t="s">
        <v>332</v>
      </c>
      <c r="E185" s="770">
        <f>SUM(E189,E186)</f>
        <v>0</v>
      </c>
    </row>
    <row r="186" spans="1:5" ht="13.5" hidden="1" thickBot="1">
      <c r="A186" s="211" t="s">
        <v>55</v>
      </c>
      <c r="B186" s="911" t="s">
        <v>91</v>
      </c>
      <c r="C186" s="912"/>
      <c r="D186" s="213"/>
      <c r="E186" s="318">
        <f>SUM(E187:E188)</f>
        <v>0</v>
      </c>
    </row>
    <row r="187" spans="1:5" ht="12.75" customHeight="1" hidden="1">
      <c r="A187" s="211"/>
      <c r="B187" s="215" t="s">
        <v>55</v>
      </c>
      <c r="C187" s="216" t="s">
        <v>92</v>
      </c>
      <c r="D187" s="205"/>
      <c r="E187" s="329">
        <v>0</v>
      </c>
    </row>
    <row r="188" spans="1:5" ht="12.75" customHeight="1" hidden="1">
      <c r="A188" s="211"/>
      <c r="B188" s="215" t="s">
        <v>56</v>
      </c>
      <c r="C188" s="216" t="s">
        <v>93</v>
      </c>
      <c r="D188" s="205"/>
      <c r="E188" s="329">
        <v>0</v>
      </c>
    </row>
    <row r="189" spans="1:5" ht="13.5" customHeight="1" hidden="1" thickBot="1">
      <c r="A189" s="211" t="s">
        <v>56</v>
      </c>
      <c r="B189" s="911" t="s">
        <v>94</v>
      </c>
      <c r="C189" s="912"/>
      <c r="D189" s="213"/>
      <c r="E189" s="318">
        <f>SUM(E191:E191)</f>
        <v>0</v>
      </c>
    </row>
    <row r="190" spans="1:5" ht="13.5" hidden="1" thickBot="1">
      <c r="A190" s="211"/>
      <c r="B190" s="215" t="s">
        <v>55</v>
      </c>
      <c r="C190" s="216" t="s">
        <v>92</v>
      </c>
      <c r="D190" s="205"/>
      <c r="E190" s="318">
        <v>0</v>
      </c>
    </row>
    <row r="191" spans="1:5" ht="13.5" hidden="1" thickBot="1">
      <c r="A191" s="217"/>
      <c r="B191" s="218" t="s">
        <v>56</v>
      </c>
      <c r="C191" s="219" t="s">
        <v>95</v>
      </c>
      <c r="D191" s="220"/>
      <c r="E191" s="329">
        <v>0</v>
      </c>
    </row>
    <row r="192" spans="1:5" ht="13.5" thickBot="1">
      <c r="A192" s="222"/>
      <c r="B192" s="913" t="s">
        <v>48</v>
      </c>
      <c r="C192" s="914"/>
      <c r="D192" s="225"/>
      <c r="E192" s="769">
        <f>SUM(E175,E181,E185)</f>
        <v>0</v>
      </c>
    </row>
    <row r="193" spans="1:5" ht="12.75">
      <c r="A193" s="227" t="s">
        <v>55</v>
      </c>
      <c r="B193" s="915" t="s">
        <v>322</v>
      </c>
      <c r="C193" s="907"/>
      <c r="D193" s="228" t="s">
        <v>321</v>
      </c>
      <c r="E193" s="762">
        <f>SUM(E194:E195)</f>
        <v>0</v>
      </c>
    </row>
    <row r="194" spans="1:5" ht="12.75" hidden="1">
      <c r="A194" s="230"/>
      <c r="B194" s="231" t="s">
        <v>55</v>
      </c>
      <c r="C194" s="232" t="s">
        <v>323</v>
      </c>
      <c r="D194" s="205" t="s">
        <v>324</v>
      </c>
      <c r="E194" s="329">
        <f>SUM('[4]művelődési ház'!$K$578)</f>
        <v>0</v>
      </c>
    </row>
    <row r="195" spans="1:5" ht="12.75" hidden="1">
      <c r="A195" s="233"/>
      <c r="B195" s="231" t="s">
        <v>56</v>
      </c>
      <c r="C195" s="232" t="s">
        <v>49</v>
      </c>
      <c r="D195" s="205"/>
      <c r="E195" s="329">
        <v>0</v>
      </c>
    </row>
    <row r="196" spans="1:5" ht="12.75" customHeight="1">
      <c r="A196" s="234" t="s">
        <v>56</v>
      </c>
      <c r="B196" s="235" t="s">
        <v>333</v>
      </c>
      <c r="C196" s="235"/>
      <c r="D196" s="213" t="s">
        <v>334</v>
      </c>
      <c r="E196" s="318">
        <f>SUM(E197:E198)</f>
        <v>0</v>
      </c>
    </row>
    <row r="197" spans="1:5" ht="12.75" hidden="1">
      <c r="A197" s="230"/>
      <c r="B197" s="215" t="s">
        <v>55</v>
      </c>
      <c r="C197" s="204" t="s">
        <v>36</v>
      </c>
      <c r="D197" s="205"/>
      <c r="E197" s="329">
        <v>0</v>
      </c>
    </row>
    <row r="198" spans="1:5" ht="12.75" hidden="1">
      <c r="A198" s="233"/>
      <c r="B198" s="215" t="s">
        <v>56</v>
      </c>
      <c r="C198" s="204" t="s">
        <v>50</v>
      </c>
      <c r="D198" s="205"/>
      <c r="E198" s="329">
        <v>0</v>
      </c>
    </row>
    <row r="199" spans="1:5" ht="12.75">
      <c r="A199" s="227" t="s">
        <v>57</v>
      </c>
      <c r="B199" s="911" t="s">
        <v>325</v>
      </c>
      <c r="C199" s="912"/>
      <c r="D199" s="213" t="s">
        <v>326</v>
      </c>
      <c r="E199" s="318">
        <f>SUM(E200:E201)</f>
        <v>0</v>
      </c>
    </row>
    <row r="200" spans="1:5" ht="12.75" customHeight="1">
      <c r="A200" s="230"/>
      <c r="B200" s="215" t="s">
        <v>55</v>
      </c>
      <c r="C200" s="204" t="s">
        <v>327</v>
      </c>
      <c r="D200" s="205" t="s">
        <v>546</v>
      </c>
      <c r="E200" s="329">
        <v>0</v>
      </c>
    </row>
    <row r="201" spans="1:5" ht="12.75" customHeight="1">
      <c r="A201" s="233"/>
      <c r="B201" s="215" t="s">
        <v>56</v>
      </c>
      <c r="C201" s="204" t="s">
        <v>328</v>
      </c>
      <c r="D201" s="205" t="s">
        <v>547</v>
      </c>
      <c r="E201" s="329">
        <v>0</v>
      </c>
    </row>
    <row r="202" spans="1:5" ht="13.5" thickBot="1">
      <c r="A202" s="236"/>
      <c r="B202" s="931" t="s">
        <v>28</v>
      </c>
      <c r="C202" s="932"/>
      <c r="D202" s="237"/>
      <c r="E202" s="771">
        <f>SUM(E193,E196,E199)</f>
        <v>0</v>
      </c>
    </row>
    <row r="203" spans="1:5" ht="13.5" thickBot="1">
      <c r="A203" s="239"/>
      <c r="B203" s="933" t="s">
        <v>232</v>
      </c>
      <c r="C203" s="934"/>
      <c r="D203" s="240"/>
      <c r="E203" s="657">
        <f>SUM(E192,E202)</f>
        <v>0</v>
      </c>
    </row>
    <row r="204" spans="1:5" ht="13.5" customHeight="1" thickBot="1">
      <c r="A204" s="195"/>
      <c r="B204" s="195"/>
      <c r="C204" s="197"/>
      <c r="D204" s="197"/>
      <c r="E204" s="242"/>
    </row>
    <row r="205" spans="1:5" ht="12.75">
      <c r="A205" s="243" t="s">
        <v>55</v>
      </c>
      <c r="B205" s="908" t="s">
        <v>81</v>
      </c>
      <c r="C205" s="908"/>
      <c r="D205" s="244"/>
      <c r="E205" s="757">
        <f>SUM(E176:E177,E186,E194,E197,E200,E179:E180)</f>
        <v>0</v>
      </c>
    </row>
    <row r="206" spans="1:5" ht="13.5" thickBot="1">
      <c r="A206" s="230" t="s">
        <v>56</v>
      </c>
      <c r="B206" s="909" t="s">
        <v>29</v>
      </c>
      <c r="C206" s="909"/>
      <c r="D206" s="246"/>
      <c r="E206" s="758">
        <f>SUM(E181,E189,E195,E198,E201,E178)</f>
        <v>0</v>
      </c>
    </row>
    <row r="207" spans="1:5" ht="13.5" customHeight="1" thickBot="1">
      <c r="A207" s="239"/>
      <c r="B207" s="933" t="s">
        <v>232</v>
      </c>
      <c r="C207" s="934"/>
      <c r="D207" s="247"/>
      <c r="E207" s="657">
        <f>SUM(E205:E206)</f>
        <v>0</v>
      </c>
    </row>
    <row r="208" ht="12.75" customHeight="1"/>
    <row r="209" ht="12.75" customHeight="1"/>
    <row r="210" ht="12.75" customHeight="1"/>
    <row r="211" spans="1:5" ht="12.75" customHeight="1" thickBot="1">
      <c r="A211" s="194" t="s">
        <v>172</v>
      </c>
      <c r="B211" s="195"/>
      <c r="C211" s="196" t="s">
        <v>444</v>
      </c>
      <c r="E211" s="290" t="s">
        <v>526</v>
      </c>
    </row>
    <row r="212" spans="1:5" ht="12.75" customHeight="1">
      <c r="A212" s="925" t="s">
        <v>273</v>
      </c>
      <c r="B212" s="926"/>
      <c r="C212" s="927"/>
      <c r="D212" s="917" t="s">
        <v>290</v>
      </c>
      <c r="E212" s="376" t="s">
        <v>655</v>
      </c>
    </row>
    <row r="213" spans="1:5" ht="12.75" customHeight="1" thickBot="1">
      <c r="A213" s="928"/>
      <c r="B213" s="929"/>
      <c r="C213" s="930"/>
      <c r="D213" s="918"/>
      <c r="E213" s="377" t="s">
        <v>176</v>
      </c>
    </row>
    <row r="214" spans="1:5" ht="12.75" customHeight="1">
      <c r="A214" s="976" t="s">
        <v>27</v>
      </c>
      <c r="B214" s="977"/>
      <c r="C214" s="977"/>
      <c r="D214" s="248"/>
      <c r="E214" s="759">
        <f>SUM(E215,E221:E222)</f>
        <v>0</v>
      </c>
    </row>
    <row r="215" spans="1:5" ht="12.75" customHeight="1">
      <c r="A215" s="972" t="s">
        <v>55</v>
      </c>
      <c r="B215" s="974" t="s">
        <v>27</v>
      </c>
      <c r="C215" s="974"/>
      <c r="D215" s="251"/>
      <c r="E215" s="760">
        <f>SUM(E216:E220)</f>
        <v>0</v>
      </c>
    </row>
    <row r="216" spans="1:5" ht="12.75" customHeight="1">
      <c r="A216" s="972"/>
      <c r="B216" s="215" t="s">
        <v>55</v>
      </c>
      <c r="C216" s="204" t="s">
        <v>140</v>
      </c>
      <c r="D216" s="205" t="s">
        <v>291</v>
      </c>
      <c r="E216" s="329">
        <v>0</v>
      </c>
    </row>
    <row r="217" spans="1:5" ht="12.75" customHeight="1">
      <c r="A217" s="972"/>
      <c r="B217" s="215" t="s">
        <v>56</v>
      </c>
      <c r="C217" s="204" t="s">
        <v>162</v>
      </c>
      <c r="D217" s="205" t="s">
        <v>292</v>
      </c>
      <c r="E217" s="329">
        <v>0</v>
      </c>
    </row>
    <row r="218" spans="1:5" ht="12.75" customHeight="1">
      <c r="A218" s="972"/>
      <c r="B218" s="215" t="s">
        <v>57</v>
      </c>
      <c r="C218" s="204" t="s">
        <v>61</v>
      </c>
      <c r="D218" s="205" t="s">
        <v>293</v>
      </c>
      <c r="E218" s="329">
        <v>0</v>
      </c>
    </row>
    <row r="219" spans="1:5" ht="12.75" customHeight="1">
      <c r="A219" s="972"/>
      <c r="B219" s="215" t="s">
        <v>114</v>
      </c>
      <c r="C219" s="204" t="s">
        <v>161</v>
      </c>
      <c r="D219" s="205" t="s">
        <v>296</v>
      </c>
      <c r="E219" s="329">
        <v>0</v>
      </c>
    </row>
    <row r="220" spans="1:5" ht="12.75" customHeight="1">
      <c r="A220" s="972"/>
      <c r="B220" s="215" t="s">
        <v>115</v>
      </c>
      <c r="C220" s="204" t="s">
        <v>298</v>
      </c>
      <c r="D220" s="205" t="s">
        <v>297</v>
      </c>
      <c r="E220" s="329">
        <v>0</v>
      </c>
    </row>
    <row r="221" spans="1:5" ht="12.75" customHeight="1">
      <c r="A221" s="250" t="s">
        <v>56</v>
      </c>
      <c r="B221" s="965" t="s">
        <v>306</v>
      </c>
      <c r="C221" s="965"/>
      <c r="D221" s="213" t="s">
        <v>305</v>
      </c>
      <c r="E221" s="318">
        <v>0</v>
      </c>
    </row>
    <row r="222" spans="1:5" ht="12.75" customHeight="1" thickBot="1">
      <c r="A222" s="253" t="s">
        <v>57</v>
      </c>
      <c r="B222" s="978" t="s">
        <v>304</v>
      </c>
      <c r="C222" s="978"/>
      <c r="D222" s="254" t="s">
        <v>299</v>
      </c>
      <c r="E222" s="761">
        <v>0</v>
      </c>
    </row>
    <row r="223" spans="1:5" ht="12.75" customHeight="1">
      <c r="A223" s="905" t="s">
        <v>63</v>
      </c>
      <c r="B223" s="906"/>
      <c r="C223" s="907"/>
      <c r="D223" s="228"/>
      <c r="E223" s="762">
        <f>SUM(E224:E226)</f>
        <v>0</v>
      </c>
    </row>
    <row r="224" spans="1:5" ht="12.75" customHeight="1">
      <c r="A224" s="255" t="s">
        <v>55</v>
      </c>
      <c r="B224" s="935" t="s">
        <v>307</v>
      </c>
      <c r="C224" s="935"/>
      <c r="D224" s="256" t="s">
        <v>309</v>
      </c>
      <c r="E224" s="329">
        <v>0</v>
      </c>
    </row>
    <row r="225" spans="1:5" ht="12.75" customHeight="1">
      <c r="A225" s="255" t="s">
        <v>56</v>
      </c>
      <c r="B225" s="979" t="s">
        <v>308</v>
      </c>
      <c r="C225" s="980"/>
      <c r="D225" s="205" t="s">
        <v>310</v>
      </c>
      <c r="E225" s="329">
        <f>SUM('[4]művelődési ház'!$K$391)</f>
        <v>0</v>
      </c>
    </row>
    <row r="226" spans="1:5" ht="12.75" customHeight="1" thickBot="1">
      <c r="A226" s="259" t="s">
        <v>57</v>
      </c>
      <c r="B226" s="909" t="s">
        <v>97</v>
      </c>
      <c r="C226" s="909"/>
      <c r="D226" s="208"/>
      <c r="E226" s="758">
        <v>0</v>
      </c>
    </row>
    <row r="227" spans="1:5" ht="12.75" customHeight="1" thickBot="1">
      <c r="A227" s="976" t="s">
        <v>98</v>
      </c>
      <c r="B227" s="977"/>
      <c r="C227" s="977"/>
      <c r="D227" s="244"/>
      <c r="E227" s="757">
        <f>SUM(E228,E231)</f>
        <v>0</v>
      </c>
    </row>
    <row r="228" spans="1:5" ht="12.75" customHeight="1" hidden="1">
      <c r="A228" s="972" t="s">
        <v>55</v>
      </c>
      <c r="B228" s="974" t="s">
        <v>91</v>
      </c>
      <c r="C228" s="975"/>
      <c r="D228" s="260"/>
      <c r="E228" s="763">
        <f>SUM(E229:E230)</f>
        <v>0</v>
      </c>
    </row>
    <row r="229" spans="1:5" ht="12.75" customHeight="1" hidden="1">
      <c r="A229" s="972"/>
      <c r="B229" s="215" t="s">
        <v>55</v>
      </c>
      <c r="C229" s="216" t="s">
        <v>99</v>
      </c>
      <c r="D229" s="262"/>
      <c r="E229" s="764">
        <v>0</v>
      </c>
    </row>
    <row r="230" spans="1:5" ht="12.75" customHeight="1" hidden="1">
      <c r="A230" s="972"/>
      <c r="B230" s="215" t="s">
        <v>56</v>
      </c>
      <c r="C230" s="216" t="s">
        <v>100</v>
      </c>
      <c r="D230" s="262"/>
      <c r="E230" s="764">
        <v>0</v>
      </c>
    </row>
    <row r="231" spans="1:5" ht="12.75" customHeight="1" hidden="1">
      <c r="A231" s="972" t="s">
        <v>56</v>
      </c>
      <c r="B231" s="974" t="s">
        <v>94</v>
      </c>
      <c r="C231" s="975"/>
      <c r="D231" s="260"/>
      <c r="E231" s="318">
        <f>SUM(E232:E233)</f>
        <v>0</v>
      </c>
    </row>
    <row r="232" spans="1:5" ht="12.75" customHeight="1" hidden="1">
      <c r="A232" s="972"/>
      <c r="B232" s="215" t="s">
        <v>55</v>
      </c>
      <c r="C232" s="216" t="s">
        <v>99</v>
      </c>
      <c r="D232" s="205"/>
      <c r="E232" s="329">
        <v>0</v>
      </c>
    </row>
    <row r="233" spans="1:5" ht="12.75" customHeight="1" hidden="1" thickBot="1">
      <c r="A233" s="973"/>
      <c r="B233" s="218" t="s">
        <v>56</v>
      </c>
      <c r="C233" s="219" t="s">
        <v>100</v>
      </c>
      <c r="D233" s="220"/>
      <c r="E233" s="765">
        <v>0</v>
      </c>
    </row>
    <row r="234" spans="1:5" ht="12.75" customHeight="1">
      <c r="A234" s="905" t="s">
        <v>65</v>
      </c>
      <c r="B234" s="906"/>
      <c r="C234" s="907"/>
      <c r="D234" s="248" t="s">
        <v>469</v>
      </c>
      <c r="E234" s="766">
        <f>SUM(E235:E236)</f>
        <v>0</v>
      </c>
    </row>
    <row r="235" spans="1:5" ht="12.75" customHeight="1">
      <c r="A235" s="265" t="s">
        <v>55</v>
      </c>
      <c r="B235" s="911" t="s">
        <v>336</v>
      </c>
      <c r="C235" s="912"/>
      <c r="D235" s="266" t="s">
        <v>469</v>
      </c>
      <c r="E235" s="767">
        <v>0</v>
      </c>
    </row>
    <row r="236" spans="1:5" ht="12.75" customHeight="1" thickBot="1">
      <c r="A236" s="967" t="s">
        <v>56</v>
      </c>
      <c r="B236" s="911" t="s">
        <v>80</v>
      </c>
      <c r="C236" s="912"/>
      <c r="D236" s="266"/>
      <c r="E236" s="762">
        <f>SUM(E237:E238)</f>
        <v>0</v>
      </c>
    </row>
    <row r="237" spans="1:5" ht="12.75" customHeight="1" hidden="1">
      <c r="A237" s="968"/>
      <c r="B237" s="267" t="s">
        <v>55</v>
      </c>
      <c r="C237" s="268" t="s">
        <v>158</v>
      </c>
      <c r="D237" s="269" t="s">
        <v>469</v>
      </c>
      <c r="E237" s="767">
        <v>0</v>
      </c>
    </row>
    <row r="238" spans="1:5" ht="12.75" customHeight="1" hidden="1" thickBot="1">
      <c r="A238" s="969"/>
      <c r="B238" s="271" t="s">
        <v>56</v>
      </c>
      <c r="C238" s="272" t="s">
        <v>4</v>
      </c>
      <c r="D238" s="269" t="s">
        <v>469</v>
      </c>
      <c r="E238" s="768">
        <v>0</v>
      </c>
    </row>
    <row r="239" spans="1:5" ht="12.75" customHeight="1" thickBot="1">
      <c r="A239" s="274"/>
      <c r="B239" s="970" t="s">
        <v>87</v>
      </c>
      <c r="C239" s="970"/>
      <c r="D239" s="275"/>
      <c r="E239" s="769">
        <f>SUM(E214,E223,E227,E234)</f>
        <v>0</v>
      </c>
    </row>
    <row r="240" spans="1:5" ht="12.75" customHeight="1">
      <c r="A240" s="265">
        <v>1</v>
      </c>
      <c r="B240" s="971" t="s">
        <v>150</v>
      </c>
      <c r="C240" s="971"/>
      <c r="D240" s="228"/>
      <c r="E240" s="762">
        <f>SUM(E241:E242)</f>
        <v>0</v>
      </c>
    </row>
    <row r="241" spans="1:5" ht="12.75" customHeight="1" hidden="1">
      <c r="A241" s="963"/>
      <c r="B241" s="215" t="s">
        <v>55</v>
      </c>
      <c r="C241" s="276" t="s">
        <v>154</v>
      </c>
      <c r="D241" s="256"/>
      <c r="E241" s="329">
        <v>0</v>
      </c>
    </row>
    <row r="242" spans="1:5" ht="12.75" customHeight="1" hidden="1">
      <c r="A242" s="964"/>
      <c r="B242" s="215" t="s">
        <v>56</v>
      </c>
      <c r="C242" s="276" t="s">
        <v>35</v>
      </c>
      <c r="D242" s="256"/>
      <c r="E242" s="329">
        <v>0</v>
      </c>
    </row>
    <row r="243" spans="1:5" ht="12.75" customHeight="1" thickBot="1">
      <c r="A243" s="277" t="s">
        <v>56</v>
      </c>
      <c r="B243" s="965" t="s">
        <v>300</v>
      </c>
      <c r="C243" s="965"/>
      <c r="D243" s="251" t="s">
        <v>301</v>
      </c>
      <c r="E243" s="318">
        <f>SUM(E244:E246)</f>
        <v>0</v>
      </c>
    </row>
    <row r="244" spans="1:5" ht="12.75" customHeight="1" hidden="1">
      <c r="A244" s="963"/>
      <c r="B244" s="215" t="s">
        <v>55</v>
      </c>
      <c r="C244" s="690" t="s">
        <v>477</v>
      </c>
      <c r="D244" s="256" t="s">
        <v>478</v>
      </c>
      <c r="E244" s="329">
        <v>0</v>
      </c>
    </row>
    <row r="245" spans="1:5" ht="12.75" customHeight="1" hidden="1">
      <c r="A245" s="964"/>
      <c r="B245" s="215" t="s">
        <v>56</v>
      </c>
      <c r="C245" s="204" t="s">
        <v>302</v>
      </c>
      <c r="D245" s="256" t="s">
        <v>495</v>
      </c>
      <c r="E245" s="329">
        <v>0</v>
      </c>
    </row>
    <row r="246" spans="1:5" ht="12.75" customHeight="1" hidden="1" thickBot="1">
      <c r="A246" s="278"/>
      <c r="B246" s="279" t="s">
        <v>57</v>
      </c>
      <c r="C246" s="204" t="s">
        <v>303</v>
      </c>
      <c r="D246" s="280" t="s">
        <v>496</v>
      </c>
      <c r="E246" s="758">
        <v>0</v>
      </c>
    </row>
    <row r="247" spans="1:5" ht="12.75" customHeight="1" thickBot="1">
      <c r="A247" s="274"/>
      <c r="B247" s="966" t="s">
        <v>141</v>
      </c>
      <c r="C247" s="914"/>
      <c r="D247" s="275"/>
      <c r="E247" s="769">
        <f>SUM(E240,E243)</f>
        <v>0</v>
      </c>
    </row>
    <row r="248" spans="1:5" ht="12.75" customHeight="1" thickBot="1">
      <c r="A248" s="281"/>
      <c r="B248" s="933" t="s">
        <v>227</v>
      </c>
      <c r="C248" s="934"/>
      <c r="D248" s="282"/>
      <c r="E248" s="657">
        <f>SUM(E239,E247)</f>
        <v>0</v>
      </c>
    </row>
    <row r="249" spans="1:5" ht="12.75" customHeight="1" thickBot="1">
      <c r="A249" s="195"/>
      <c r="B249" s="195"/>
      <c r="C249" s="197"/>
      <c r="D249" s="283"/>
      <c r="E249" s="242"/>
    </row>
    <row r="250" spans="1:5" ht="12.75" customHeight="1">
      <c r="A250" s="243" t="s">
        <v>55</v>
      </c>
      <c r="B250" s="908" t="s">
        <v>223</v>
      </c>
      <c r="C250" s="908"/>
      <c r="D250" s="244"/>
      <c r="E250" s="757">
        <f>SUM(E214,E228,E235,E237,E241,E244,E245)</f>
        <v>0</v>
      </c>
    </row>
    <row r="251" spans="1:5" ht="12.75" customHeight="1" thickBot="1">
      <c r="A251" s="230" t="s">
        <v>56</v>
      </c>
      <c r="B251" s="909" t="s">
        <v>224</v>
      </c>
      <c r="C251" s="909"/>
      <c r="D251" s="246"/>
      <c r="E251" s="758">
        <f>SUM(E223,E231,E238,E242,E246)</f>
        <v>0</v>
      </c>
    </row>
    <row r="252" spans="1:5" ht="12.75" customHeight="1" thickBot="1">
      <c r="A252" s="239"/>
      <c r="B252" s="958" t="s">
        <v>227</v>
      </c>
      <c r="C252" s="958"/>
      <c r="D252" s="247"/>
      <c r="E252" s="657">
        <f>SUM(E250:E251)</f>
        <v>0</v>
      </c>
    </row>
    <row r="253" ht="12.75" customHeight="1"/>
    <row r="254" ht="12.75" customHeight="1"/>
    <row r="255" ht="12.75" customHeight="1"/>
    <row r="256" spans="1:5" ht="18.75" thickBot="1">
      <c r="A256" s="194" t="s">
        <v>173</v>
      </c>
      <c r="B256" s="195"/>
      <c r="C256" s="196" t="s">
        <v>445</v>
      </c>
      <c r="D256" s="197"/>
      <c r="E256" s="290" t="s">
        <v>526</v>
      </c>
    </row>
    <row r="257" spans="1:5" ht="12.75">
      <c r="A257" s="919" t="s">
        <v>273</v>
      </c>
      <c r="B257" s="920"/>
      <c r="C257" s="921"/>
      <c r="D257" s="917" t="s">
        <v>290</v>
      </c>
      <c r="E257" s="376" t="s">
        <v>655</v>
      </c>
    </row>
    <row r="258" spans="1:5" ht="13.5" thickBot="1">
      <c r="A258" s="922"/>
      <c r="B258" s="923"/>
      <c r="C258" s="924"/>
      <c r="D258" s="918"/>
      <c r="E258" s="377" t="s">
        <v>164</v>
      </c>
    </row>
    <row r="259" spans="1:5" ht="12.75">
      <c r="A259" s="905" t="s">
        <v>311</v>
      </c>
      <c r="B259" s="906"/>
      <c r="C259" s="907"/>
      <c r="D259" s="201"/>
      <c r="E259" s="770">
        <f>SUM(E260:E264)</f>
        <v>0</v>
      </c>
    </row>
    <row r="260" spans="1:5" ht="12.75">
      <c r="A260" s="203" t="s">
        <v>55</v>
      </c>
      <c r="B260" s="204" t="s">
        <v>312</v>
      </c>
      <c r="C260" s="204"/>
      <c r="D260" s="205" t="s">
        <v>313</v>
      </c>
      <c r="E260" s="329">
        <v>0</v>
      </c>
    </row>
    <row r="261" spans="1:5" ht="12.75">
      <c r="A261" s="203" t="s">
        <v>56</v>
      </c>
      <c r="B261" s="204" t="s">
        <v>314</v>
      </c>
      <c r="C261" s="204"/>
      <c r="D261" s="205" t="s">
        <v>315</v>
      </c>
      <c r="E261" s="329">
        <v>0</v>
      </c>
    </row>
    <row r="262" spans="1:5" ht="12.75">
      <c r="A262" s="203" t="s">
        <v>57</v>
      </c>
      <c r="B262" s="204" t="s">
        <v>316</v>
      </c>
      <c r="C262" s="204"/>
      <c r="D262" s="205" t="s">
        <v>317</v>
      </c>
      <c r="E262" s="329">
        <v>0</v>
      </c>
    </row>
    <row r="263" spans="1:5" ht="12.75">
      <c r="A263" s="203" t="s">
        <v>114</v>
      </c>
      <c r="B263" s="204" t="s">
        <v>283</v>
      </c>
      <c r="C263" s="204"/>
      <c r="D263" s="205" t="s">
        <v>318</v>
      </c>
      <c r="E263" s="329">
        <v>0</v>
      </c>
    </row>
    <row r="264" spans="1:5" ht="13.5" thickBot="1">
      <c r="A264" s="203" t="s">
        <v>115</v>
      </c>
      <c r="B264" s="207" t="s">
        <v>103</v>
      </c>
      <c r="C264" s="207"/>
      <c r="D264" s="208" t="s">
        <v>319</v>
      </c>
      <c r="E264" s="758">
        <v>0</v>
      </c>
    </row>
    <row r="265" spans="1:5" ht="12.75">
      <c r="A265" s="905" t="s">
        <v>89</v>
      </c>
      <c r="B265" s="906"/>
      <c r="C265" s="907"/>
      <c r="D265" s="201"/>
      <c r="E265" s="770">
        <f>SUM(E266:E268)</f>
        <v>0</v>
      </c>
    </row>
    <row r="266" spans="1:5" ht="12.75">
      <c r="A266" s="203" t="s">
        <v>55</v>
      </c>
      <c r="B266" s="204" t="s">
        <v>88</v>
      </c>
      <c r="C266" s="204"/>
      <c r="D266" s="205" t="s">
        <v>320</v>
      </c>
      <c r="E266" s="329">
        <f>SUM('[4]ezüstkor'!$K$566)</f>
        <v>0</v>
      </c>
    </row>
    <row r="267" spans="1:5" ht="12.75">
      <c r="A267" s="203" t="s">
        <v>56</v>
      </c>
      <c r="B267" s="204" t="s">
        <v>90</v>
      </c>
      <c r="C267" s="204"/>
      <c r="D267" s="205" t="s">
        <v>330</v>
      </c>
      <c r="E267" s="329">
        <f>SUM('[3]ezüstkor'!$M$210)</f>
        <v>0</v>
      </c>
    </row>
    <row r="268" spans="1:5" ht="13.5" thickBot="1">
      <c r="A268" s="203" t="s">
        <v>57</v>
      </c>
      <c r="B268" s="207" t="s">
        <v>96</v>
      </c>
      <c r="C268" s="207"/>
      <c r="D268" s="208" t="s">
        <v>329</v>
      </c>
      <c r="E268" s="329">
        <f>SUM('[4]ezüstkor'!$K$575)</f>
        <v>0</v>
      </c>
    </row>
    <row r="269" spans="1:5" ht="13.5" thickBot="1">
      <c r="A269" s="905" t="s">
        <v>331</v>
      </c>
      <c r="B269" s="906"/>
      <c r="C269" s="907"/>
      <c r="D269" s="210" t="s">
        <v>332</v>
      </c>
      <c r="E269" s="770">
        <f>SUM(E273,E270)</f>
        <v>0</v>
      </c>
    </row>
    <row r="270" spans="1:5" ht="13.5" hidden="1" thickBot="1">
      <c r="A270" s="211" t="s">
        <v>55</v>
      </c>
      <c r="B270" s="911" t="s">
        <v>91</v>
      </c>
      <c r="C270" s="912"/>
      <c r="D270" s="213"/>
      <c r="E270" s="318">
        <f>SUM(E271:E272)</f>
        <v>0</v>
      </c>
    </row>
    <row r="271" spans="1:5" ht="13.5" hidden="1" thickBot="1">
      <c r="A271" s="211"/>
      <c r="B271" s="215" t="s">
        <v>55</v>
      </c>
      <c r="C271" s="216" t="s">
        <v>92</v>
      </c>
      <c r="D271" s="205"/>
      <c r="E271" s="329">
        <v>0</v>
      </c>
    </row>
    <row r="272" spans="1:5" ht="13.5" hidden="1" thickBot="1">
      <c r="A272" s="211"/>
      <c r="B272" s="215" t="s">
        <v>56</v>
      </c>
      <c r="C272" s="216" t="s">
        <v>93</v>
      </c>
      <c r="D272" s="205"/>
      <c r="E272" s="329">
        <v>0</v>
      </c>
    </row>
    <row r="273" spans="1:5" ht="13.5" hidden="1" thickBot="1">
      <c r="A273" s="211" t="s">
        <v>56</v>
      </c>
      <c r="B273" s="911" t="s">
        <v>94</v>
      </c>
      <c r="C273" s="912"/>
      <c r="D273" s="213"/>
      <c r="E273" s="318">
        <f>SUM(E275:E275)</f>
        <v>0</v>
      </c>
    </row>
    <row r="274" spans="1:5" ht="12.75" customHeight="1" hidden="1">
      <c r="A274" s="211"/>
      <c r="B274" s="215" t="s">
        <v>55</v>
      </c>
      <c r="C274" s="216" t="s">
        <v>92</v>
      </c>
      <c r="D274" s="205"/>
      <c r="E274" s="318">
        <v>0</v>
      </c>
    </row>
    <row r="275" spans="1:5" ht="13.5" hidden="1" thickBot="1">
      <c r="A275" s="217"/>
      <c r="B275" s="218" t="s">
        <v>56</v>
      </c>
      <c r="C275" s="219" t="s">
        <v>95</v>
      </c>
      <c r="D275" s="220"/>
      <c r="E275" s="329">
        <v>0</v>
      </c>
    </row>
    <row r="276" spans="1:5" ht="13.5" customHeight="1" thickBot="1">
      <c r="A276" s="222"/>
      <c r="B276" s="913" t="s">
        <v>48</v>
      </c>
      <c r="C276" s="914"/>
      <c r="D276" s="225"/>
      <c r="E276" s="769">
        <f>SUM(E259,E265,E269)</f>
        <v>0</v>
      </c>
    </row>
    <row r="277" spans="1:5" ht="12.75" customHeight="1">
      <c r="A277" s="227" t="s">
        <v>55</v>
      </c>
      <c r="B277" s="915" t="s">
        <v>322</v>
      </c>
      <c r="C277" s="907"/>
      <c r="D277" s="228" t="s">
        <v>321</v>
      </c>
      <c r="E277" s="762">
        <f>SUM(E278:E279)</f>
        <v>0</v>
      </c>
    </row>
    <row r="278" spans="1:5" ht="12.75">
      <c r="A278" s="230"/>
      <c r="B278" s="231" t="s">
        <v>55</v>
      </c>
      <c r="C278" s="232" t="s">
        <v>323</v>
      </c>
      <c r="D278" s="205" t="s">
        <v>324</v>
      </c>
      <c r="E278" s="329">
        <f>SUM('[4]ezüstkor'!$K$580)</f>
        <v>0</v>
      </c>
    </row>
    <row r="279" spans="1:5" ht="12.75">
      <c r="A279" s="233"/>
      <c r="B279" s="231" t="s">
        <v>56</v>
      </c>
      <c r="C279" s="232" t="s">
        <v>49</v>
      </c>
      <c r="D279" s="205"/>
      <c r="E279" s="329">
        <v>0</v>
      </c>
    </row>
    <row r="280" spans="1:5" ht="12.75">
      <c r="A280" s="234" t="s">
        <v>56</v>
      </c>
      <c r="B280" s="235" t="s">
        <v>333</v>
      </c>
      <c r="C280" s="235"/>
      <c r="D280" s="213" t="s">
        <v>334</v>
      </c>
      <c r="E280" s="318">
        <f>SUM(E281:E282)</f>
        <v>0</v>
      </c>
    </row>
    <row r="281" spans="1:5" ht="12.75" hidden="1">
      <c r="A281" s="230"/>
      <c r="B281" s="215" t="s">
        <v>55</v>
      </c>
      <c r="C281" s="204" t="s">
        <v>36</v>
      </c>
      <c r="D281" s="205"/>
      <c r="E281" s="329">
        <v>0</v>
      </c>
    </row>
    <row r="282" spans="1:5" ht="12.75" hidden="1">
      <c r="A282" s="233"/>
      <c r="B282" s="215" t="s">
        <v>56</v>
      </c>
      <c r="C282" s="204" t="s">
        <v>50</v>
      </c>
      <c r="D282" s="205"/>
      <c r="E282" s="329">
        <v>0</v>
      </c>
    </row>
    <row r="283" spans="1:5" ht="12.75">
      <c r="A283" s="227" t="s">
        <v>57</v>
      </c>
      <c r="B283" s="911" t="s">
        <v>325</v>
      </c>
      <c r="C283" s="912"/>
      <c r="D283" s="213" t="s">
        <v>326</v>
      </c>
      <c r="E283" s="318">
        <f>SUM(E284:E285)</f>
        <v>0</v>
      </c>
    </row>
    <row r="284" spans="1:5" ht="12.75">
      <c r="A284" s="230"/>
      <c r="B284" s="215" t="s">
        <v>55</v>
      </c>
      <c r="C284" s="204" t="s">
        <v>327</v>
      </c>
      <c r="D284" s="205" t="s">
        <v>546</v>
      </c>
      <c r="E284" s="329">
        <v>0</v>
      </c>
    </row>
    <row r="285" spans="1:5" ht="12.75" customHeight="1">
      <c r="A285" s="233"/>
      <c r="B285" s="215" t="s">
        <v>56</v>
      </c>
      <c r="C285" s="204" t="s">
        <v>328</v>
      </c>
      <c r="D285" s="205" t="s">
        <v>547</v>
      </c>
      <c r="E285" s="329">
        <v>0</v>
      </c>
    </row>
    <row r="286" spans="1:5" ht="13.5" thickBot="1">
      <c r="A286" s="236"/>
      <c r="B286" s="931" t="s">
        <v>28</v>
      </c>
      <c r="C286" s="932"/>
      <c r="D286" s="237"/>
      <c r="E286" s="771">
        <f>SUM(E277,E280,E283)</f>
        <v>0</v>
      </c>
    </row>
    <row r="287" spans="1:5" ht="13.5" thickBot="1">
      <c r="A287" s="239"/>
      <c r="B287" s="903" t="s">
        <v>174</v>
      </c>
      <c r="C287" s="904"/>
      <c r="D287" s="240"/>
      <c r="E287" s="657">
        <f>SUM(E276,E286)</f>
        <v>0</v>
      </c>
    </row>
    <row r="288" spans="1:5" ht="13.5" thickBot="1">
      <c r="A288" s="195"/>
      <c r="B288" s="195"/>
      <c r="C288" s="197"/>
      <c r="D288" s="197"/>
      <c r="E288" s="242"/>
    </row>
    <row r="289" spans="1:5" ht="12.75" customHeight="1">
      <c r="A289" s="243" t="s">
        <v>55</v>
      </c>
      <c r="B289" s="908" t="s">
        <v>81</v>
      </c>
      <c r="C289" s="908"/>
      <c r="D289" s="244"/>
      <c r="E289" s="757">
        <f>SUM(E260:E261,E270,E278,E281,E284,E263:E264)</f>
        <v>0</v>
      </c>
    </row>
    <row r="290" spans="1:5" ht="13.5" customHeight="1" thickBot="1">
      <c r="A290" s="230" t="s">
        <v>56</v>
      </c>
      <c r="B290" s="909" t="s">
        <v>29</v>
      </c>
      <c r="C290" s="909"/>
      <c r="D290" s="246"/>
      <c r="E290" s="758">
        <f>SUM(E265,E273,E279,E282,E285,E262)</f>
        <v>0</v>
      </c>
    </row>
    <row r="291" spans="1:5" ht="13.5" thickBot="1">
      <c r="A291" s="239"/>
      <c r="B291" s="903" t="s">
        <v>174</v>
      </c>
      <c r="C291" s="904"/>
      <c r="D291" s="247"/>
      <c r="E291" s="657">
        <f>SUM(E289:E290)</f>
        <v>0</v>
      </c>
    </row>
    <row r="295" spans="1:5" ht="18.75" thickBot="1">
      <c r="A295" s="194" t="s">
        <v>173</v>
      </c>
      <c r="B295" s="195"/>
      <c r="C295" s="196" t="s">
        <v>446</v>
      </c>
      <c r="E295" s="290" t="s">
        <v>526</v>
      </c>
    </row>
    <row r="296" spans="1:5" ht="12.75" customHeight="1">
      <c r="A296" s="925" t="s">
        <v>273</v>
      </c>
      <c r="B296" s="926"/>
      <c r="C296" s="927"/>
      <c r="D296" s="917" t="s">
        <v>290</v>
      </c>
      <c r="E296" s="376" t="s">
        <v>655</v>
      </c>
    </row>
    <row r="297" spans="1:5" ht="13.5" thickBot="1">
      <c r="A297" s="928"/>
      <c r="B297" s="929"/>
      <c r="C297" s="930"/>
      <c r="D297" s="918"/>
      <c r="E297" s="377" t="s">
        <v>176</v>
      </c>
    </row>
    <row r="298" spans="1:5" ht="12.75" customHeight="1">
      <c r="A298" s="976" t="s">
        <v>27</v>
      </c>
      <c r="B298" s="977"/>
      <c r="C298" s="977"/>
      <c r="D298" s="248"/>
      <c r="E298" s="759">
        <f>SUM(E299,E305:E306)</f>
        <v>0</v>
      </c>
    </row>
    <row r="299" spans="1:5" ht="12.75" customHeight="1">
      <c r="A299" s="972" t="s">
        <v>55</v>
      </c>
      <c r="B299" s="974" t="s">
        <v>27</v>
      </c>
      <c r="C299" s="974"/>
      <c r="D299" s="251"/>
      <c r="E299" s="760">
        <f>SUM(E300:E304)</f>
        <v>0</v>
      </c>
    </row>
    <row r="300" spans="1:5" ht="12.75">
      <c r="A300" s="972"/>
      <c r="B300" s="215" t="s">
        <v>55</v>
      </c>
      <c r="C300" s="204" t="s">
        <v>140</v>
      </c>
      <c r="D300" s="205" t="s">
        <v>291</v>
      </c>
      <c r="E300" s="329">
        <v>0</v>
      </c>
    </row>
    <row r="301" spans="1:5" ht="12.75">
      <c r="A301" s="972"/>
      <c r="B301" s="215" t="s">
        <v>56</v>
      </c>
      <c r="C301" s="204" t="s">
        <v>162</v>
      </c>
      <c r="D301" s="205" t="s">
        <v>292</v>
      </c>
      <c r="E301" s="329">
        <v>0</v>
      </c>
    </row>
    <row r="302" spans="1:5" ht="12.75">
      <c r="A302" s="972"/>
      <c r="B302" s="215" t="s">
        <v>57</v>
      </c>
      <c r="C302" s="204" t="s">
        <v>61</v>
      </c>
      <c r="D302" s="205" t="s">
        <v>293</v>
      </c>
      <c r="E302" s="329">
        <v>0</v>
      </c>
    </row>
    <row r="303" spans="1:5" ht="12.75">
      <c r="A303" s="972"/>
      <c r="B303" s="215" t="s">
        <v>114</v>
      </c>
      <c r="C303" s="204" t="s">
        <v>161</v>
      </c>
      <c r="D303" s="205" t="s">
        <v>296</v>
      </c>
      <c r="E303" s="329">
        <v>0</v>
      </c>
    </row>
    <row r="304" spans="1:5" ht="12.75">
      <c r="A304" s="972"/>
      <c r="B304" s="215" t="s">
        <v>115</v>
      </c>
      <c r="C304" s="204" t="s">
        <v>298</v>
      </c>
      <c r="D304" s="205" t="s">
        <v>297</v>
      </c>
      <c r="E304" s="329">
        <v>0</v>
      </c>
    </row>
    <row r="305" spans="1:5" ht="12.75">
      <c r="A305" s="250" t="s">
        <v>56</v>
      </c>
      <c r="B305" s="965" t="s">
        <v>306</v>
      </c>
      <c r="C305" s="965"/>
      <c r="D305" s="213" t="s">
        <v>305</v>
      </c>
      <c r="E305" s="318">
        <v>0</v>
      </c>
    </row>
    <row r="306" spans="1:5" ht="13.5" thickBot="1">
      <c r="A306" s="253" t="s">
        <v>57</v>
      </c>
      <c r="B306" s="978" t="s">
        <v>304</v>
      </c>
      <c r="C306" s="978"/>
      <c r="D306" s="254" t="s">
        <v>299</v>
      </c>
      <c r="E306" s="761">
        <v>0</v>
      </c>
    </row>
    <row r="307" spans="1:5" ht="12.75" customHeight="1">
      <c r="A307" s="905" t="s">
        <v>63</v>
      </c>
      <c r="B307" s="906"/>
      <c r="C307" s="907"/>
      <c r="D307" s="228"/>
      <c r="E307" s="762">
        <f>SUM(E308:E310)</f>
        <v>0</v>
      </c>
    </row>
    <row r="308" spans="1:5" ht="12.75">
      <c r="A308" s="255" t="s">
        <v>55</v>
      </c>
      <c r="B308" s="935" t="s">
        <v>307</v>
      </c>
      <c r="C308" s="935"/>
      <c r="D308" s="256" t="s">
        <v>309</v>
      </c>
      <c r="E308" s="329">
        <v>0</v>
      </c>
    </row>
    <row r="309" spans="1:5" ht="12.75">
      <c r="A309" s="255" t="s">
        <v>56</v>
      </c>
      <c r="B309" s="979" t="s">
        <v>308</v>
      </c>
      <c r="C309" s="980"/>
      <c r="D309" s="205" t="s">
        <v>310</v>
      </c>
      <c r="E309" s="329">
        <f>SUM('[4]ezüstkor'!$K$403)</f>
        <v>0</v>
      </c>
    </row>
    <row r="310" spans="1:5" ht="13.5" thickBot="1">
      <c r="A310" s="259" t="s">
        <v>57</v>
      </c>
      <c r="B310" s="909" t="s">
        <v>97</v>
      </c>
      <c r="C310" s="909"/>
      <c r="D310" s="208"/>
      <c r="E310" s="758">
        <v>0</v>
      </c>
    </row>
    <row r="311" spans="1:5" ht="12.75" customHeight="1" thickBot="1">
      <c r="A311" s="976" t="s">
        <v>98</v>
      </c>
      <c r="B311" s="977"/>
      <c r="C311" s="977"/>
      <c r="D311" s="244"/>
      <c r="E311" s="757">
        <f>SUM(E312,E315)</f>
        <v>0</v>
      </c>
    </row>
    <row r="312" spans="1:5" ht="12.75" customHeight="1" hidden="1">
      <c r="A312" s="972" t="s">
        <v>55</v>
      </c>
      <c r="B312" s="974" t="s">
        <v>91</v>
      </c>
      <c r="C312" s="975"/>
      <c r="D312" s="260"/>
      <c r="E312" s="763">
        <f>SUM(E313:E314)</f>
        <v>0</v>
      </c>
    </row>
    <row r="313" spans="1:5" ht="13.5" hidden="1" thickBot="1">
      <c r="A313" s="972"/>
      <c r="B313" s="215" t="s">
        <v>55</v>
      </c>
      <c r="C313" s="216" t="s">
        <v>99</v>
      </c>
      <c r="D313" s="262"/>
      <c r="E313" s="764">
        <v>0</v>
      </c>
    </row>
    <row r="314" spans="1:5" ht="13.5" hidden="1" thickBot="1">
      <c r="A314" s="972"/>
      <c r="B314" s="215" t="s">
        <v>56</v>
      </c>
      <c r="C314" s="216" t="s">
        <v>100</v>
      </c>
      <c r="D314" s="262"/>
      <c r="E314" s="764">
        <v>0</v>
      </c>
    </row>
    <row r="315" spans="1:5" ht="12.75" customHeight="1" hidden="1">
      <c r="A315" s="972" t="s">
        <v>56</v>
      </c>
      <c r="B315" s="974" t="s">
        <v>94</v>
      </c>
      <c r="C315" s="975"/>
      <c r="D315" s="260"/>
      <c r="E315" s="318">
        <f>SUM(E316:E317)</f>
        <v>0</v>
      </c>
    </row>
    <row r="316" spans="1:5" ht="13.5" hidden="1" thickBot="1">
      <c r="A316" s="972"/>
      <c r="B316" s="215" t="s">
        <v>55</v>
      </c>
      <c r="C316" s="216" t="s">
        <v>99</v>
      </c>
      <c r="D316" s="205"/>
      <c r="E316" s="329">
        <v>0</v>
      </c>
    </row>
    <row r="317" spans="1:5" ht="13.5" hidden="1" thickBot="1">
      <c r="A317" s="973"/>
      <c r="B317" s="218" t="s">
        <v>56</v>
      </c>
      <c r="C317" s="219" t="s">
        <v>100</v>
      </c>
      <c r="D317" s="220"/>
      <c r="E317" s="765">
        <v>0</v>
      </c>
    </row>
    <row r="318" spans="1:5" ht="12.75" customHeight="1">
      <c r="A318" s="905" t="s">
        <v>65</v>
      </c>
      <c r="B318" s="906"/>
      <c r="C318" s="907"/>
      <c r="D318" s="248" t="s">
        <v>469</v>
      </c>
      <c r="E318" s="766">
        <f>SUM(E319:E320)</f>
        <v>0</v>
      </c>
    </row>
    <row r="319" spans="1:5" ht="12.75" customHeight="1">
      <c r="A319" s="265" t="s">
        <v>55</v>
      </c>
      <c r="B319" s="911" t="s">
        <v>336</v>
      </c>
      <c r="C319" s="912"/>
      <c r="D319" s="266" t="s">
        <v>469</v>
      </c>
      <c r="E319" s="767">
        <v>0</v>
      </c>
    </row>
    <row r="320" spans="1:5" ht="12.75" customHeight="1" thickBot="1">
      <c r="A320" s="967" t="s">
        <v>56</v>
      </c>
      <c r="B320" s="911" t="s">
        <v>80</v>
      </c>
      <c r="C320" s="912"/>
      <c r="D320" s="266"/>
      <c r="E320" s="762">
        <f>SUM(E321:E322)</f>
        <v>0</v>
      </c>
    </row>
    <row r="321" spans="1:5" ht="13.5" hidden="1" thickBot="1">
      <c r="A321" s="968"/>
      <c r="B321" s="267" t="s">
        <v>55</v>
      </c>
      <c r="C321" s="268" t="s">
        <v>158</v>
      </c>
      <c r="D321" s="269" t="s">
        <v>469</v>
      </c>
      <c r="E321" s="767">
        <v>0</v>
      </c>
    </row>
    <row r="322" spans="1:5" ht="13.5" hidden="1" thickBot="1">
      <c r="A322" s="969"/>
      <c r="B322" s="271" t="s">
        <v>56</v>
      </c>
      <c r="C322" s="272" t="s">
        <v>4</v>
      </c>
      <c r="D322" s="269" t="s">
        <v>469</v>
      </c>
      <c r="E322" s="768">
        <v>0</v>
      </c>
    </row>
    <row r="323" spans="1:5" ht="13.5" thickBot="1">
      <c r="A323" s="274"/>
      <c r="B323" s="970" t="s">
        <v>87</v>
      </c>
      <c r="C323" s="970"/>
      <c r="D323" s="275"/>
      <c r="E323" s="769">
        <f>SUM(E298,E307,E311,E318)</f>
        <v>0</v>
      </c>
    </row>
    <row r="324" spans="1:5" ht="12.75">
      <c r="A324" s="265">
        <v>1</v>
      </c>
      <c r="B324" s="971" t="s">
        <v>150</v>
      </c>
      <c r="C324" s="971"/>
      <c r="D324" s="228"/>
      <c r="E324" s="762">
        <f>SUM(E325:E326)</f>
        <v>0</v>
      </c>
    </row>
    <row r="325" spans="1:5" ht="12.75" hidden="1">
      <c r="A325" s="963"/>
      <c r="B325" s="215" t="s">
        <v>55</v>
      </c>
      <c r="C325" s="276" t="s">
        <v>154</v>
      </c>
      <c r="D325" s="256"/>
      <c r="E325" s="329">
        <v>0</v>
      </c>
    </row>
    <row r="326" spans="1:5" ht="12.75" hidden="1">
      <c r="A326" s="964"/>
      <c r="B326" s="215" t="s">
        <v>56</v>
      </c>
      <c r="C326" s="276" t="s">
        <v>35</v>
      </c>
      <c r="D326" s="256"/>
      <c r="E326" s="329">
        <v>0</v>
      </c>
    </row>
    <row r="327" spans="1:5" ht="13.5" thickBot="1">
      <c r="A327" s="277" t="s">
        <v>56</v>
      </c>
      <c r="B327" s="965" t="s">
        <v>300</v>
      </c>
      <c r="C327" s="965"/>
      <c r="D327" s="251" t="s">
        <v>301</v>
      </c>
      <c r="E327" s="318">
        <f>SUM(E328:E330)</f>
        <v>0</v>
      </c>
    </row>
    <row r="328" spans="1:5" ht="13.5" hidden="1" thickBot="1">
      <c r="A328" s="963"/>
      <c r="B328" s="215" t="s">
        <v>55</v>
      </c>
      <c r="C328" s="690" t="s">
        <v>477</v>
      </c>
      <c r="D328" s="256" t="s">
        <v>478</v>
      </c>
      <c r="E328" s="329">
        <v>0</v>
      </c>
    </row>
    <row r="329" spans="1:5" ht="13.5" hidden="1" thickBot="1">
      <c r="A329" s="964"/>
      <c r="B329" s="215" t="s">
        <v>56</v>
      </c>
      <c r="C329" s="204" t="s">
        <v>302</v>
      </c>
      <c r="D329" s="256" t="s">
        <v>495</v>
      </c>
      <c r="E329" s="329">
        <v>0</v>
      </c>
    </row>
    <row r="330" spans="1:5" ht="13.5" hidden="1" thickBot="1">
      <c r="A330" s="278"/>
      <c r="B330" s="279" t="s">
        <v>57</v>
      </c>
      <c r="C330" s="204" t="s">
        <v>303</v>
      </c>
      <c r="D330" s="280" t="s">
        <v>496</v>
      </c>
      <c r="E330" s="758">
        <v>0</v>
      </c>
    </row>
    <row r="331" spans="1:5" ht="13.5" thickBot="1">
      <c r="A331" s="274"/>
      <c r="B331" s="966" t="s">
        <v>141</v>
      </c>
      <c r="C331" s="914"/>
      <c r="D331" s="275"/>
      <c r="E331" s="769">
        <f>SUM(E324,E327)</f>
        <v>0</v>
      </c>
    </row>
    <row r="332" spans="1:5" ht="13.5" thickBot="1">
      <c r="A332" s="281"/>
      <c r="B332" s="958" t="s">
        <v>228</v>
      </c>
      <c r="C332" s="958"/>
      <c r="D332" s="282"/>
      <c r="E332" s="657">
        <f>SUM(E323,E331)</f>
        <v>0</v>
      </c>
    </row>
    <row r="333" spans="1:5" ht="13.5" thickBot="1">
      <c r="A333" s="195"/>
      <c r="B333" s="195"/>
      <c r="C333" s="197"/>
      <c r="D333" s="283"/>
      <c r="E333" s="242"/>
    </row>
    <row r="334" spans="1:5" ht="12.75">
      <c r="A334" s="243" t="s">
        <v>55</v>
      </c>
      <c r="B334" s="908" t="s">
        <v>223</v>
      </c>
      <c r="C334" s="908"/>
      <c r="D334" s="244"/>
      <c r="E334" s="757">
        <f>SUM(E298,E312,E319,E321,E325,E328,E329)</f>
        <v>0</v>
      </c>
    </row>
    <row r="335" spans="1:5" ht="12.75" customHeight="1" thickBot="1">
      <c r="A335" s="230" t="s">
        <v>56</v>
      </c>
      <c r="B335" s="909" t="s">
        <v>224</v>
      </c>
      <c r="C335" s="909"/>
      <c r="D335" s="246"/>
      <c r="E335" s="758">
        <f>SUM(E307,E315,E322,E326,E330)</f>
        <v>0</v>
      </c>
    </row>
    <row r="336" spans="1:5" ht="13.5" thickBot="1">
      <c r="A336" s="239"/>
      <c r="B336" s="958" t="s">
        <v>228</v>
      </c>
      <c r="C336" s="958"/>
      <c r="D336" s="247"/>
      <c r="E336" s="657">
        <f>SUM(E334:E335)</f>
        <v>0</v>
      </c>
    </row>
    <row r="337" spans="1:5" ht="12.75">
      <c r="A337" s="284"/>
      <c r="B337" s="285"/>
      <c r="C337" s="285"/>
      <c r="D337" s="286"/>
      <c r="E337" s="287"/>
    </row>
    <row r="338" spans="1:5" ht="12.75">
      <c r="A338" s="284"/>
      <c r="B338" s="285"/>
      <c r="C338" s="285"/>
      <c r="D338" s="286"/>
      <c r="E338" s="287"/>
    </row>
    <row r="340" spans="1:5" ht="19.5" customHeight="1" thickBot="1">
      <c r="A340" s="194" t="s">
        <v>175</v>
      </c>
      <c r="B340" s="195"/>
      <c r="C340" s="196" t="s">
        <v>518</v>
      </c>
      <c r="D340" s="197"/>
      <c r="E340" s="290" t="s">
        <v>526</v>
      </c>
    </row>
    <row r="341" spans="1:5" ht="12.75" customHeight="1">
      <c r="A341" s="919" t="s">
        <v>273</v>
      </c>
      <c r="B341" s="920"/>
      <c r="C341" s="921"/>
      <c r="D341" s="917" t="s">
        <v>290</v>
      </c>
      <c r="E341" s="376" t="s">
        <v>655</v>
      </c>
    </row>
    <row r="342" spans="1:5" ht="26.25" customHeight="1" thickBot="1">
      <c r="A342" s="922"/>
      <c r="B342" s="923"/>
      <c r="C342" s="924"/>
      <c r="D342" s="918"/>
      <c r="E342" s="377" t="s">
        <v>164</v>
      </c>
    </row>
    <row r="343" spans="1:5" ht="12.75">
      <c r="A343" s="905" t="s">
        <v>311</v>
      </c>
      <c r="B343" s="906"/>
      <c r="C343" s="907"/>
      <c r="D343" s="201"/>
      <c r="E343" s="770">
        <f>SUM(E344:E348)</f>
        <v>0</v>
      </c>
    </row>
    <row r="344" spans="1:5" ht="12.75">
      <c r="A344" s="203" t="s">
        <v>55</v>
      </c>
      <c r="B344" s="204" t="s">
        <v>312</v>
      </c>
      <c r="C344" s="204"/>
      <c r="D344" s="205" t="s">
        <v>313</v>
      </c>
      <c r="E344" s="329">
        <v>0</v>
      </c>
    </row>
    <row r="345" spans="1:5" ht="12.75">
      <c r="A345" s="203" t="s">
        <v>56</v>
      </c>
      <c r="B345" s="204" t="s">
        <v>314</v>
      </c>
      <c r="C345" s="204"/>
      <c r="D345" s="205" t="s">
        <v>315</v>
      </c>
      <c r="E345" s="329">
        <v>0</v>
      </c>
    </row>
    <row r="346" spans="1:5" ht="12.75">
      <c r="A346" s="203" t="s">
        <v>57</v>
      </c>
      <c r="B346" s="204" t="s">
        <v>316</v>
      </c>
      <c r="C346" s="204"/>
      <c r="D346" s="205" t="s">
        <v>317</v>
      </c>
      <c r="E346" s="329">
        <v>0</v>
      </c>
    </row>
    <row r="347" spans="1:5" ht="12.75">
      <c r="A347" s="203" t="s">
        <v>114</v>
      </c>
      <c r="B347" s="204" t="s">
        <v>283</v>
      </c>
      <c r="C347" s="204"/>
      <c r="D347" s="205" t="s">
        <v>318</v>
      </c>
      <c r="E347" s="329">
        <v>0</v>
      </c>
    </row>
    <row r="348" spans="1:5" ht="13.5" thickBot="1">
      <c r="A348" s="203" t="s">
        <v>115</v>
      </c>
      <c r="B348" s="207" t="s">
        <v>103</v>
      </c>
      <c r="C348" s="207"/>
      <c r="D348" s="208" t="s">
        <v>319</v>
      </c>
      <c r="E348" s="758">
        <v>0</v>
      </c>
    </row>
    <row r="349" spans="1:5" ht="12.75">
      <c r="A349" s="905" t="s">
        <v>89</v>
      </c>
      <c r="B349" s="906"/>
      <c r="C349" s="907"/>
      <c r="D349" s="201"/>
      <c r="E349" s="770">
        <f>SUM(E350:E352)</f>
        <v>0</v>
      </c>
    </row>
    <row r="350" spans="1:5" ht="12.75">
      <c r="A350" s="203" t="s">
        <v>55</v>
      </c>
      <c r="B350" s="204" t="s">
        <v>88</v>
      </c>
      <c r="C350" s="204"/>
      <c r="D350" s="205" t="s">
        <v>320</v>
      </c>
      <c r="E350" s="329">
        <v>0</v>
      </c>
    </row>
    <row r="351" spans="1:5" ht="12.75">
      <c r="A351" s="203" t="s">
        <v>56</v>
      </c>
      <c r="B351" s="204" t="s">
        <v>90</v>
      </c>
      <c r="C351" s="204"/>
      <c r="D351" s="205" t="s">
        <v>330</v>
      </c>
      <c r="E351" s="329">
        <v>0</v>
      </c>
    </row>
    <row r="352" spans="1:5" ht="13.5" thickBot="1">
      <c r="A352" s="203" t="s">
        <v>57</v>
      </c>
      <c r="B352" s="207" t="s">
        <v>96</v>
      </c>
      <c r="C352" s="207"/>
      <c r="D352" s="208" t="s">
        <v>329</v>
      </c>
      <c r="E352" s="329">
        <v>0</v>
      </c>
    </row>
    <row r="353" spans="1:5" ht="13.5" thickBot="1">
      <c r="A353" s="905" t="s">
        <v>331</v>
      </c>
      <c r="B353" s="906"/>
      <c r="C353" s="907"/>
      <c r="D353" s="210" t="s">
        <v>332</v>
      </c>
      <c r="E353" s="770">
        <f>SUM(E357,E354)</f>
        <v>0</v>
      </c>
    </row>
    <row r="354" spans="1:5" ht="13.5" hidden="1" thickBot="1">
      <c r="A354" s="211" t="s">
        <v>55</v>
      </c>
      <c r="B354" s="911" t="s">
        <v>91</v>
      </c>
      <c r="C354" s="912"/>
      <c r="D354" s="213"/>
      <c r="E354" s="318">
        <f>SUM(E355:E356)</f>
        <v>0</v>
      </c>
    </row>
    <row r="355" spans="1:5" ht="13.5" hidden="1" thickBot="1">
      <c r="A355" s="211"/>
      <c r="B355" s="215" t="s">
        <v>55</v>
      </c>
      <c r="C355" s="216" t="s">
        <v>92</v>
      </c>
      <c r="D355" s="205"/>
      <c r="E355" s="329">
        <v>0</v>
      </c>
    </row>
    <row r="356" spans="1:5" ht="13.5" hidden="1" thickBot="1">
      <c r="A356" s="211"/>
      <c r="B356" s="215" t="s">
        <v>56</v>
      </c>
      <c r="C356" s="216" t="s">
        <v>93</v>
      </c>
      <c r="D356" s="205"/>
      <c r="E356" s="329">
        <v>0</v>
      </c>
    </row>
    <row r="357" spans="1:5" ht="13.5" hidden="1" thickBot="1">
      <c r="A357" s="211" t="s">
        <v>56</v>
      </c>
      <c r="B357" s="911" t="s">
        <v>94</v>
      </c>
      <c r="C357" s="912"/>
      <c r="D357" s="213"/>
      <c r="E357" s="318">
        <f>SUM(E359:E359)</f>
        <v>0</v>
      </c>
    </row>
    <row r="358" spans="1:5" ht="13.5" hidden="1" thickBot="1">
      <c r="A358" s="211"/>
      <c r="B358" s="215" t="s">
        <v>55</v>
      </c>
      <c r="C358" s="216" t="s">
        <v>92</v>
      </c>
      <c r="D358" s="205"/>
      <c r="E358" s="318">
        <v>0</v>
      </c>
    </row>
    <row r="359" spans="1:5" ht="13.5" hidden="1" thickBot="1">
      <c r="A359" s="217"/>
      <c r="B359" s="218" t="s">
        <v>56</v>
      </c>
      <c r="C359" s="219" t="s">
        <v>95</v>
      </c>
      <c r="D359" s="220"/>
      <c r="E359" s="329">
        <v>0</v>
      </c>
    </row>
    <row r="360" spans="1:5" ht="13.5" thickBot="1">
      <c r="A360" s="222"/>
      <c r="B360" s="913" t="s">
        <v>48</v>
      </c>
      <c r="C360" s="914"/>
      <c r="D360" s="225"/>
      <c r="E360" s="769">
        <f>SUM(E343,E349,E353)</f>
        <v>0</v>
      </c>
    </row>
    <row r="361" spans="1:5" ht="12.75">
      <c r="A361" s="227" t="s">
        <v>55</v>
      </c>
      <c r="B361" s="915" t="s">
        <v>322</v>
      </c>
      <c r="C361" s="907"/>
      <c r="D361" s="228" t="s">
        <v>321</v>
      </c>
      <c r="E361" s="762">
        <f>SUM(E362:E363)</f>
        <v>0</v>
      </c>
    </row>
    <row r="362" spans="1:5" ht="12.75">
      <c r="A362" s="230"/>
      <c r="B362" s="231" t="s">
        <v>55</v>
      </c>
      <c r="C362" s="232" t="s">
        <v>323</v>
      </c>
      <c r="D362" s="205" t="s">
        <v>324</v>
      </c>
      <c r="E362" s="329">
        <v>0</v>
      </c>
    </row>
    <row r="363" spans="1:5" ht="12.75">
      <c r="A363" s="233"/>
      <c r="B363" s="231" t="s">
        <v>56</v>
      </c>
      <c r="C363" s="232" t="s">
        <v>49</v>
      </c>
      <c r="D363" s="205"/>
      <c r="E363" s="329">
        <v>0</v>
      </c>
    </row>
    <row r="364" spans="1:5" ht="12.75" customHeight="1">
      <c r="A364" s="234" t="s">
        <v>56</v>
      </c>
      <c r="B364" s="235" t="s">
        <v>333</v>
      </c>
      <c r="C364" s="235"/>
      <c r="D364" s="213" t="s">
        <v>334</v>
      </c>
      <c r="E364" s="318">
        <f>SUM(E365:E366)</f>
        <v>0</v>
      </c>
    </row>
    <row r="365" spans="1:5" ht="12.75" hidden="1">
      <c r="A365" s="230"/>
      <c r="B365" s="215" t="s">
        <v>55</v>
      </c>
      <c r="C365" s="204" t="s">
        <v>36</v>
      </c>
      <c r="D365" s="205"/>
      <c r="E365" s="329">
        <v>0</v>
      </c>
    </row>
    <row r="366" spans="1:5" ht="12.75" customHeight="1" hidden="1">
      <c r="A366" s="233"/>
      <c r="B366" s="215" t="s">
        <v>56</v>
      </c>
      <c r="C366" s="204" t="s">
        <v>50</v>
      </c>
      <c r="D366" s="205"/>
      <c r="E366" s="329">
        <v>0</v>
      </c>
    </row>
    <row r="367" spans="1:5" ht="12.75" customHeight="1">
      <c r="A367" s="227" t="s">
        <v>57</v>
      </c>
      <c r="B367" s="911" t="s">
        <v>325</v>
      </c>
      <c r="C367" s="912"/>
      <c r="D367" s="213" t="s">
        <v>326</v>
      </c>
      <c r="E367" s="318">
        <f>SUM(E368:E369)</f>
        <v>0</v>
      </c>
    </row>
    <row r="368" spans="1:5" ht="12.75">
      <c r="A368" s="230"/>
      <c r="B368" s="215" t="s">
        <v>55</v>
      </c>
      <c r="C368" s="204" t="s">
        <v>327</v>
      </c>
      <c r="D368" s="205" t="s">
        <v>546</v>
      </c>
      <c r="E368" s="329">
        <v>0</v>
      </c>
    </row>
    <row r="369" spans="1:5" ht="12.75">
      <c r="A369" s="233"/>
      <c r="B369" s="215" t="s">
        <v>56</v>
      </c>
      <c r="C369" s="204" t="s">
        <v>328</v>
      </c>
      <c r="D369" s="205" t="s">
        <v>547</v>
      </c>
      <c r="E369" s="329">
        <v>0</v>
      </c>
    </row>
    <row r="370" spans="1:5" ht="13.5" thickBot="1">
      <c r="A370" s="236"/>
      <c r="B370" s="931" t="s">
        <v>28</v>
      </c>
      <c r="C370" s="932"/>
      <c r="D370" s="237"/>
      <c r="E370" s="771">
        <f>SUM(E361,E364,E367)</f>
        <v>0</v>
      </c>
    </row>
    <row r="371" spans="1:5" ht="13.5" thickBot="1">
      <c r="A371" s="239"/>
      <c r="B371" s="903" t="s">
        <v>512</v>
      </c>
      <c r="C371" s="904"/>
      <c r="D371" s="240"/>
      <c r="E371" s="657">
        <f>SUM(E360,E370)</f>
        <v>0</v>
      </c>
    </row>
    <row r="372" spans="1:5" ht="13.5" thickBot="1">
      <c r="A372" s="195"/>
      <c r="B372" s="195"/>
      <c r="C372" s="197"/>
      <c r="D372" s="197"/>
      <c r="E372" s="242"/>
    </row>
    <row r="373" spans="1:5" ht="12.75">
      <c r="A373" s="243" t="s">
        <v>55</v>
      </c>
      <c r="B373" s="908" t="s">
        <v>81</v>
      </c>
      <c r="C373" s="908"/>
      <c r="D373" s="244"/>
      <c r="E373" s="757">
        <f>SUM(E344:E345,E354,E362,E365,E368,E347:E348)</f>
        <v>0</v>
      </c>
    </row>
    <row r="374" spans="1:5" ht="13.5" thickBot="1">
      <c r="A374" s="230" t="s">
        <v>56</v>
      </c>
      <c r="B374" s="909" t="s">
        <v>29</v>
      </c>
      <c r="C374" s="909"/>
      <c r="D374" s="246"/>
      <c r="E374" s="758">
        <f>SUM(E349,E357,E363,E366,E369,E346)</f>
        <v>0</v>
      </c>
    </row>
    <row r="375" spans="1:5" ht="13.5" customHeight="1" thickBot="1">
      <c r="A375" s="239"/>
      <c r="B375" s="903" t="s">
        <v>512</v>
      </c>
      <c r="C375" s="904"/>
      <c r="D375" s="247"/>
      <c r="E375" s="657">
        <f>SUM(E373:E374)</f>
        <v>0</v>
      </c>
    </row>
    <row r="379" spans="1:5" ht="12.75" customHeight="1" thickBot="1">
      <c r="A379" s="194" t="s">
        <v>175</v>
      </c>
      <c r="B379" s="195"/>
      <c r="C379" s="196" t="s">
        <v>517</v>
      </c>
      <c r="E379" s="290" t="s">
        <v>526</v>
      </c>
    </row>
    <row r="380" spans="1:5" ht="12.75" customHeight="1">
      <c r="A380" s="925" t="s">
        <v>273</v>
      </c>
      <c r="B380" s="926"/>
      <c r="C380" s="927"/>
      <c r="D380" s="917" t="s">
        <v>290</v>
      </c>
      <c r="E380" s="376" t="s">
        <v>655</v>
      </c>
    </row>
    <row r="381" spans="1:5" ht="13.5" thickBot="1">
      <c r="A381" s="928"/>
      <c r="B381" s="929"/>
      <c r="C381" s="930"/>
      <c r="D381" s="918"/>
      <c r="E381" s="377" t="s">
        <v>176</v>
      </c>
    </row>
    <row r="382" spans="1:5" ht="12.75">
      <c r="A382" s="976" t="s">
        <v>27</v>
      </c>
      <c r="B382" s="977"/>
      <c r="C382" s="977"/>
      <c r="D382" s="248"/>
      <c r="E382" s="759">
        <f>SUM(E383,E389:E390)</f>
        <v>0</v>
      </c>
    </row>
    <row r="383" spans="1:5" ht="12.75" customHeight="1">
      <c r="A383" s="972" t="s">
        <v>55</v>
      </c>
      <c r="B383" s="974" t="s">
        <v>27</v>
      </c>
      <c r="C383" s="974"/>
      <c r="D383" s="251"/>
      <c r="E383" s="760">
        <f>SUM(E384:E388)</f>
        <v>0</v>
      </c>
    </row>
    <row r="384" spans="1:5" ht="12.75">
      <c r="A384" s="972"/>
      <c r="B384" s="215" t="s">
        <v>55</v>
      </c>
      <c r="C384" s="204" t="s">
        <v>140</v>
      </c>
      <c r="D384" s="205" t="s">
        <v>291</v>
      </c>
      <c r="E384" s="329">
        <v>0</v>
      </c>
    </row>
    <row r="385" spans="1:5" ht="12.75">
      <c r="A385" s="972"/>
      <c r="B385" s="215" t="s">
        <v>56</v>
      </c>
      <c r="C385" s="204" t="s">
        <v>162</v>
      </c>
      <c r="D385" s="205" t="s">
        <v>292</v>
      </c>
      <c r="E385" s="329">
        <v>0</v>
      </c>
    </row>
    <row r="386" spans="1:5" ht="12.75" customHeight="1">
      <c r="A386" s="972"/>
      <c r="B386" s="215" t="s">
        <v>57</v>
      </c>
      <c r="C386" s="204" t="s">
        <v>61</v>
      </c>
      <c r="D386" s="205" t="s">
        <v>293</v>
      </c>
      <c r="E386" s="329">
        <v>0</v>
      </c>
    </row>
    <row r="387" spans="1:5" ht="12.75" customHeight="1">
      <c r="A387" s="972"/>
      <c r="B387" s="215" t="s">
        <v>114</v>
      </c>
      <c r="C387" s="204" t="s">
        <v>161</v>
      </c>
      <c r="D387" s="205" t="s">
        <v>296</v>
      </c>
      <c r="E387" s="329">
        <v>0</v>
      </c>
    </row>
    <row r="388" spans="1:5" ht="12.75" customHeight="1">
      <c r="A388" s="972"/>
      <c r="B388" s="215" t="s">
        <v>115</v>
      </c>
      <c r="C388" s="204" t="s">
        <v>298</v>
      </c>
      <c r="D388" s="205" t="s">
        <v>297</v>
      </c>
      <c r="E388" s="329">
        <v>0</v>
      </c>
    </row>
    <row r="389" spans="1:5" ht="12.75">
      <c r="A389" s="250" t="s">
        <v>56</v>
      </c>
      <c r="B389" s="965" t="s">
        <v>306</v>
      </c>
      <c r="C389" s="965"/>
      <c r="D389" s="213" t="s">
        <v>305</v>
      </c>
      <c r="E389" s="318">
        <v>0</v>
      </c>
    </row>
    <row r="390" spans="1:5" ht="13.5" thickBot="1">
      <c r="A390" s="253" t="s">
        <v>57</v>
      </c>
      <c r="B390" s="978" t="s">
        <v>304</v>
      </c>
      <c r="C390" s="978"/>
      <c r="D390" s="254" t="s">
        <v>299</v>
      </c>
      <c r="E390" s="761">
        <v>0</v>
      </c>
    </row>
    <row r="391" spans="1:5" ht="12.75">
      <c r="A391" s="905" t="s">
        <v>63</v>
      </c>
      <c r="B391" s="906"/>
      <c r="C391" s="907"/>
      <c r="D391" s="228"/>
      <c r="E391" s="762">
        <f>SUM(E392:E394)</f>
        <v>0</v>
      </c>
    </row>
    <row r="392" spans="1:5" ht="12.75">
      <c r="A392" s="255" t="s">
        <v>55</v>
      </c>
      <c r="B392" s="935" t="s">
        <v>307</v>
      </c>
      <c r="C392" s="935"/>
      <c r="D392" s="256" t="s">
        <v>309</v>
      </c>
      <c r="E392" s="329">
        <v>0</v>
      </c>
    </row>
    <row r="393" spans="1:5" ht="12.75">
      <c r="A393" s="255" t="s">
        <v>56</v>
      </c>
      <c r="B393" s="979" t="s">
        <v>308</v>
      </c>
      <c r="C393" s="980"/>
      <c r="D393" s="205" t="s">
        <v>310</v>
      </c>
      <c r="E393" s="329">
        <f>SUM('[4]óvoda'!$K$460)</f>
        <v>0</v>
      </c>
    </row>
    <row r="394" spans="1:5" ht="13.5" thickBot="1">
      <c r="A394" s="259" t="s">
        <v>57</v>
      </c>
      <c r="B394" s="909" t="s">
        <v>97</v>
      </c>
      <c r="C394" s="909"/>
      <c r="D394" s="208"/>
      <c r="E394" s="758">
        <v>0</v>
      </c>
    </row>
    <row r="395" spans="1:5" ht="13.5" thickBot="1">
      <c r="A395" s="976" t="s">
        <v>98</v>
      </c>
      <c r="B395" s="977"/>
      <c r="C395" s="977"/>
      <c r="D395" s="244"/>
      <c r="E395" s="757">
        <f>SUM(E396,E399)</f>
        <v>0</v>
      </c>
    </row>
    <row r="396" spans="1:5" ht="13.5" hidden="1" thickBot="1">
      <c r="A396" s="972" t="s">
        <v>55</v>
      </c>
      <c r="B396" s="974" t="s">
        <v>91</v>
      </c>
      <c r="C396" s="975"/>
      <c r="D396" s="260"/>
      <c r="E396" s="763">
        <f>SUM(E397:E398)</f>
        <v>0</v>
      </c>
    </row>
    <row r="397" spans="1:5" ht="13.5" hidden="1" thickBot="1">
      <c r="A397" s="972"/>
      <c r="B397" s="215" t="s">
        <v>55</v>
      </c>
      <c r="C397" s="216" t="s">
        <v>99</v>
      </c>
      <c r="D397" s="262"/>
      <c r="E397" s="764">
        <v>0</v>
      </c>
    </row>
    <row r="398" spans="1:5" ht="13.5" hidden="1" thickBot="1">
      <c r="A398" s="972"/>
      <c r="B398" s="215" t="s">
        <v>56</v>
      </c>
      <c r="C398" s="216" t="s">
        <v>100</v>
      </c>
      <c r="D398" s="262"/>
      <c r="E398" s="764">
        <v>0</v>
      </c>
    </row>
    <row r="399" spans="1:5" ht="13.5" hidden="1" thickBot="1">
      <c r="A399" s="972" t="s">
        <v>56</v>
      </c>
      <c r="B399" s="974" t="s">
        <v>94</v>
      </c>
      <c r="C399" s="975"/>
      <c r="D399" s="260"/>
      <c r="E399" s="318">
        <f>SUM(E400:E401)</f>
        <v>0</v>
      </c>
    </row>
    <row r="400" spans="1:5" ht="13.5" hidden="1" thickBot="1">
      <c r="A400" s="972"/>
      <c r="B400" s="215" t="s">
        <v>55</v>
      </c>
      <c r="C400" s="216" t="s">
        <v>99</v>
      </c>
      <c r="D400" s="205"/>
      <c r="E400" s="329">
        <v>0</v>
      </c>
    </row>
    <row r="401" spans="1:5" ht="13.5" hidden="1" thickBot="1">
      <c r="A401" s="973"/>
      <c r="B401" s="218" t="s">
        <v>56</v>
      </c>
      <c r="C401" s="219" t="s">
        <v>100</v>
      </c>
      <c r="D401" s="220"/>
      <c r="E401" s="765">
        <v>0</v>
      </c>
    </row>
    <row r="402" spans="1:5" ht="12.75">
      <c r="A402" s="905" t="s">
        <v>65</v>
      </c>
      <c r="B402" s="906"/>
      <c r="C402" s="907"/>
      <c r="D402" s="248" t="s">
        <v>469</v>
      </c>
      <c r="E402" s="766">
        <f>SUM(E403:E404)</f>
        <v>0</v>
      </c>
    </row>
    <row r="403" spans="1:5" ht="12.75">
      <c r="A403" s="265" t="s">
        <v>55</v>
      </c>
      <c r="B403" s="911" t="s">
        <v>336</v>
      </c>
      <c r="C403" s="912"/>
      <c r="D403" s="266" t="s">
        <v>469</v>
      </c>
      <c r="E403" s="767">
        <v>0</v>
      </c>
    </row>
    <row r="404" spans="1:5" ht="13.5" thickBot="1">
      <c r="A404" s="967" t="s">
        <v>56</v>
      </c>
      <c r="B404" s="911" t="s">
        <v>80</v>
      </c>
      <c r="C404" s="912"/>
      <c r="D404" s="266"/>
      <c r="E404" s="762">
        <f>SUM(E405:E406)</f>
        <v>0</v>
      </c>
    </row>
    <row r="405" spans="1:5" ht="13.5" hidden="1" thickBot="1">
      <c r="A405" s="968"/>
      <c r="B405" s="267" t="s">
        <v>55</v>
      </c>
      <c r="C405" s="268" t="s">
        <v>158</v>
      </c>
      <c r="D405" s="269" t="s">
        <v>469</v>
      </c>
      <c r="E405" s="767">
        <v>0</v>
      </c>
    </row>
    <row r="406" spans="1:5" ht="13.5" hidden="1" thickBot="1">
      <c r="A406" s="969"/>
      <c r="B406" s="271" t="s">
        <v>56</v>
      </c>
      <c r="C406" s="272" t="s">
        <v>4</v>
      </c>
      <c r="D406" s="269" t="s">
        <v>469</v>
      </c>
      <c r="E406" s="768">
        <v>0</v>
      </c>
    </row>
    <row r="407" spans="1:5" ht="13.5" thickBot="1">
      <c r="A407" s="274"/>
      <c r="B407" s="970" t="s">
        <v>87</v>
      </c>
      <c r="C407" s="970"/>
      <c r="D407" s="275"/>
      <c r="E407" s="769">
        <f>SUM(E382,E391,E395,E402,)</f>
        <v>0</v>
      </c>
    </row>
    <row r="408" spans="1:5" ht="12.75">
      <c r="A408" s="265">
        <v>1</v>
      </c>
      <c r="B408" s="971" t="s">
        <v>150</v>
      </c>
      <c r="C408" s="971"/>
      <c r="D408" s="228"/>
      <c r="E408" s="762">
        <f>SUM(E409:E410)</f>
        <v>0</v>
      </c>
    </row>
    <row r="409" spans="1:5" ht="12.75" hidden="1">
      <c r="A409" s="963"/>
      <c r="B409" s="215" t="s">
        <v>55</v>
      </c>
      <c r="C409" s="276" t="s">
        <v>154</v>
      </c>
      <c r="D409" s="256"/>
      <c r="E409" s="329">
        <v>0</v>
      </c>
    </row>
    <row r="410" spans="1:5" ht="12.75" hidden="1">
      <c r="A410" s="964"/>
      <c r="B410" s="215" t="s">
        <v>56</v>
      </c>
      <c r="C410" s="276" t="s">
        <v>35</v>
      </c>
      <c r="D410" s="256"/>
      <c r="E410" s="329">
        <v>0</v>
      </c>
    </row>
    <row r="411" spans="1:5" ht="13.5" thickBot="1">
      <c r="A411" s="277" t="s">
        <v>56</v>
      </c>
      <c r="B411" s="965" t="s">
        <v>300</v>
      </c>
      <c r="C411" s="965"/>
      <c r="D411" s="251" t="s">
        <v>301</v>
      </c>
      <c r="E411" s="318">
        <f>SUM(E412:E414)</f>
        <v>0</v>
      </c>
    </row>
    <row r="412" spans="1:5" ht="13.5" hidden="1" thickBot="1">
      <c r="A412" s="963"/>
      <c r="B412" s="215" t="s">
        <v>55</v>
      </c>
      <c r="C412" s="690" t="s">
        <v>477</v>
      </c>
      <c r="D412" s="256" t="s">
        <v>478</v>
      </c>
      <c r="E412" s="329">
        <v>0</v>
      </c>
    </row>
    <row r="413" spans="1:5" ht="13.5" hidden="1" thickBot="1">
      <c r="A413" s="964"/>
      <c r="B413" s="215" t="s">
        <v>56</v>
      </c>
      <c r="C413" s="204" t="s">
        <v>302</v>
      </c>
      <c r="D413" s="256" t="s">
        <v>495</v>
      </c>
      <c r="E413" s="329">
        <v>0</v>
      </c>
    </row>
    <row r="414" spans="1:5" ht="13.5" hidden="1" thickBot="1">
      <c r="A414" s="278"/>
      <c r="B414" s="279" t="s">
        <v>57</v>
      </c>
      <c r="C414" s="204" t="s">
        <v>303</v>
      </c>
      <c r="D414" s="280" t="s">
        <v>496</v>
      </c>
      <c r="E414" s="758">
        <v>0</v>
      </c>
    </row>
    <row r="415" spans="1:5" ht="13.5" thickBot="1">
      <c r="A415" s="274"/>
      <c r="B415" s="966" t="s">
        <v>141</v>
      </c>
      <c r="C415" s="914"/>
      <c r="D415" s="275"/>
      <c r="E415" s="769">
        <v>0</v>
      </c>
    </row>
    <row r="416" spans="1:5" ht="13.5" thickBot="1">
      <c r="A416" s="281"/>
      <c r="B416" s="958" t="s">
        <v>513</v>
      </c>
      <c r="C416" s="958"/>
      <c r="D416" s="282"/>
      <c r="E416" s="657">
        <f>SUM(E407,E415)</f>
        <v>0</v>
      </c>
    </row>
    <row r="417" spans="1:5" ht="13.5" thickBot="1">
      <c r="A417" s="195"/>
      <c r="B417" s="195"/>
      <c r="C417" s="197"/>
      <c r="D417" s="283"/>
      <c r="E417" s="242"/>
    </row>
    <row r="418" spans="1:5" ht="12.75">
      <c r="A418" s="243" t="s">
        <v>55</v>
      </c>
      <c r="B418" s="908" t="s">
        <v>223</v>
      </c>
      <c r="C418" s="908"/>
      <c r="D418" s="244"/>
      <c r="E418" s="757">
        <f>SUM(E382,E396,E403,E405,E409,E412,E413)</f>
        <v>0</v>
      </c>
    </row>
    <row r="419" spans="1:5" ht="13.5" thickBot="1">
      <c r="A419" s="230" t="s">
        <v>56</v>
      </c>
      <c r="B419" s="909" t="s">
        <v>224</v>
      </c>
      <c r="C419" s="909"/>
      <c r="D419" s="246"/>
      <c r="E419" s="758">
        <f>SUM(E391,E399,E406,E410,E414)</f>
        <v>0</v>
      </c>
    </row>
    <row r="420" spans="1:5" ht="13.5" thickBot="1">
      <c r="A420" s="239"/>
      <c r="B420" s="958" t="s">
        <v>513</v>
      </c>
      <c r="C420" s="958"/>
      <c r="D420" s="247"/>
      <c r="E420" s="657">
        <f>SUM(E418:E419)</f>
        <v>0</v>
      </c>
    </row>
    <row r="423" ht="12.75">
      <c r="E423" s="459"/>
    </row>
    <row r="424" ht="12.75">
      <c r="E424" s="459"/>
    </row>
    <row r="427" ht="12.75">
      <c r="E427" s="459"/>
    </row>
    <row r="428" ht="12.75">
      <c r="E428" s="459"/>
    </row>
  </sheetData>
  <sheetProtection/>
  <mergeCells count="226">
    <mergeCell ref="A2:D2"/>
    <mergeCell ref="D5:D6"/>
    <mergeCell ref="A17:C17"/>
    <mergeCell ref="B47:C47"/>
    <mergeCell ref="B53:C53"/>
    <mergeCell ref="B54:C54"/>
    <mergeCell ref="A1:E1"/>
    <mergeCell ref="A44:C45"/>
    <mergeCell ref="D44:D45"/>
    <mergeCell ref="A46:C46"/>
    <mergeCell ref="A13:C13"/>
    <mergeCell ref="A5:C6"/>
    <mergeCell ref="A7:C7"/>
    <mergeCell ref="B18:C18"/>
    <mergeCell ref="B21:C21"/>
    <mergeCell ref="B25:C25"/>
    <mergeCell ref="A76:A77"/>
    <mergeCell ref="B67:C67"/>
    <mergeCell ref="A68:A70"/>
    <mergeCell ref="B68:C68"/>
    <mergeCell ref="B71:C71"/>
    <mergeCell ref="B58:C58"/>
    <mergeCell ref="A59:C59"/>
    <mergeCell ref="B60:C60"/>
    <mergeCell ref="A60:A62"/>
    <mergeCell ref="B123:C123"/>
    <mergeCell ref="B118:C118"/>
    <mergeCell ref="B119:C119"/>
    <mergeCell ref="B105:C105"/>
    <mergeCell ref="A63:A65"/>
    <mergeCell ref="B63:C63"/>
    <mergeCell ref="A66:C66"/>
    <mergeCell ref="B72:C72"/>
    <mergeCell ref="A73:A74"/>
    <mergeCell ref="B75:C75"/>
    <mergeCell ref="B57:C57"/>
    <mergeCell ref="B31:C31"/>
    <mergeCell ref="B34:C34"/>
    <mergeCell ref="B37:C37"/>
    <mergeCell ref="A55:C55"/>
    <mergeCell ref="B56:C56"/>
    <mergeCell ref="A47:A52"/>
    <mergeCell ref="A131:A136"/>
    <mergeCell ref="B131:C131"/>
    <mergeCell ref="B109:C109"/>
    <mergeCell ref="B121:C121"/>
    <mergeCell ref="B79:C79"/>
    <mergeCell ref="B80:C80"/>
    <mergeCell ref="A89:C90"/>
    <mergeCell ref="B84:C84"/>
    <mergeCell ref="B82:C82"/>
    <mergeCell ref="B83:C83"/>
    <mergeCell ref="B102:C102"/>
    <mergeCell ref="B122:C122"/>
    <mergeCell ref="A143:C143"/>
    <mergeCell ref="B140:C140"/>
    <mergeCell ref="B141:C141"/>
    <mergeCell ref="B108:C108"/>
    <mergeCell ref="A128:C129"/>
    <mergeCell ref="B142:C142"/>
    <mergeCell ref="A130:C130"/>
    <mergeCell ref="B137:C137"/>
    <mergeCell ref="B138:C138"/>
    <mergeCell ref="A139:C139"/>
    <mergeCell ref="B151:C151"/>
    <mergeCell ref="A152:A154"/>
    <mergeCell ref="B155:C155"/>
    <mergeCell ref="A144:A146"/>
    <mergeCell ref="B144:C144"/>
    <mergeCell ref="B152:C152"/>
    <mergeCell ref="D128:D129"/>
    <mergeCell ref="B156:C156"/>
    <mergeCell ref="A157:A158"/>
    <mergeCell ref="D89:D90"/>
    <mergeCell ref="A91:C91"/>
    <mergeCell ref="A97:C97"/>
    <mergeCell ref="A101:C101"/>
    <mergeCell ref="A150:C150"/>
    <mergeCell ref="A147:A149"/>
    <mergeCell ref="B147:C147"/>
    <mergeCell ref="D212:D213"/>
    <mergeCell ref="A214:C214"/>
    <mergeCell ref="B192:C192"/>
    <mergeCell ref="B193:C193"/>
    <mergeCell ref="B199:C199"/>
    <mergeCell ref="B189:C189"/>
    <mergeCell ref="B166:C166"/>
    <mergeCell ref="B167:C167"/>
    <mergeCell ref="A175:C175"/>
    <mergeCell ref="A181:C181"/>
    <mergeCell ref="B168:C168"/>
    <mergeCell ref="A173:C174"/>
    <mergeCell ref="A215:A220"/>
    <mergeCell ref="B203:C203"/>
    <mergeCell ref="D173:D174"/>
    <mergeCell ref="B202:C202"/>
    <mergeCell ref="B215:C215"/>
    <mergeCell ref="B206:C206"/>
    <mergeCell ref="B207:C207"/>
    <mergeCell ref="B205:C205"/>
    <mergeCell ref="A212:C213"/>
    <mergeCell ref="A185:C185"/>
    <mergeCell ref="A234:C234"/>
    <mergeCell ref="D296:D297"/>
    <mergeCell ref="A298:C298"/>
    <mergeCell ref="A299:A304"/>
    <mergeCell ref="B299:C299"/>
    <mergeCell ref="A296:C297"/>
    <mergeCell ref="D257:D258"/>
    <mergeCell ref="A259:C259"/>
    <mergeCell ref="B250:C250"/>
    <mergeCell ref="B240:C240"/>
    <mergeCell ref="A353:C353"/>
    <mergeCell ref="B327:C327"/>
    <mergeCell ref="A328:A329"/>
    <mergeCell ref="B331:C331"/>
    <mergeCell ref="B332:C332"/>
    <mergeCell ref="B334:C334"/>
    <mergeCell ref="B335:C335"/>
    <mergeCell ref="B336:C336"/>
    <mergeCell ref="B390:C390"/>
    <mergeCell ref="A391:C391"/>
    <mergeCell ref="B394:C394"/>
    <mergeCell ref="B370:C370"/>
    <mergeCell ref="B371:C371"/>
    <mergeCell ref="B374:C374"/>
    <mergeCell ref="B375:C375"/>
    <mergeCell ref="B373:C373"/>
    <mergeCell ref="B393:C393"/>
    <mergeCell ref="A315:A317"/>
    <mergeCell ref="D380:D381"/>
    <mergeCell ref="A382:C382"/>
    <mergeCell ref="A383:A388"/>
    <mergeCell ref="B383:C383"/>
    <mergeCell ref="A380:C381"/>
    <mergeCell ref="D341:D342"/>
    <mergeCell ref="A341:C342"/>
    <mergeCell ref="A343:C343"/>
    <mergeCell ref="A349:C349"/>
    <mergeCell ref="B312:C312"/>
    <mergeCell ref="B320:C320"/>
    <mergeCell ref="A312:A314"/>
    <mergeCell ref="A311:C311"/>
    <mergeCell ref="B306:C306"/>
    <mergeCell ref="A307:C307"/>
    <mergeCell ref="B308:C308"/>
    <mergeCell ref="B309:C309"/>
    <mergeCell ref="B310:C310"/>
    <mergeCell ref="A320:A322"/>
    <mergeCell ref="A231:A233"/>
    <mergeCell ref="A241:A242"/>
    <mergeCell ref="A269:C269"/>
    <mergeCell ref="B270:C270"/>
    <mergeCell ref="A265:C265"/>
    <mergeCell ref="A318:C318"/>
    <mergeCell ref="B305:C305"/>
    <mergeCell ref="B283:C283"/>
    <mergeCell ref="B315:C315"/>
    <mergeCell ref="B291:C291"/>
    <mergeCell ref="B323:C323"/>
    <mergeCell ref="B251:C251"/>
    <mergeCell ref="B290:C290"/>
    <mergeCell ref="B224:C224"/>
    <mergeCell ref="B252:C252"/>
    <mergeCell ref="A257:C258"/>
    <mergeCell ref="B235:C235"/>
    <mergeCell ref="A236:A238"/>
    <mergeCell ref="B236:C236"/>
    <mergeCell ref="B239:C239"/>
    <mergeCell ref="A244:A245"/>
    <mergeCell ref="B273:C273"/>
    <mergeCell ref="B276:C276"/>
    <mergeCell ref="B277:C277"/>
    <mergeCell ref="B289:C289"/>
    <mergeCell ref="B247:C247"/>
    <mergeCell ref="B248:C248"/>
    <mergeCell ref="B407:C407"/>
    <mergeCell ref="B231:C231"/>
    <mergeCell ref="B221:C221"/>
    <mergeCell ref="B222:C222"/>
    <mergeCell ref="A223:C223"/>
    <mergeCell ref="A228:A230"/>
    <mergeCell ref="B228:C228"/>
    <mergeCell ref="B226:C226"/>
    <mergeCell ref="B225:C225"/>
    <mergeCell ref="A227:C227"/>
    <mergeCell ref="A399:A401"/>
    <mergeCell ref="B399:C399"/>
    <mergeCell ref="B389:C389"/>
    <mergeCell ref="B360:C360"/>
    <mergeCell ref="B361:C361"/>
    <mergeCell ref="B367:C367"/>
    <mergeCell ref="A395:C395"/>
    <mergeCell ref="A396:A398"/>
    <mergeCell ref="B396:C396"/>
    <mergeCell ref="B392:C392"/>
    <mergeCell ref="B408:C408"/>
    <mergeCell ref="A402:C402"/>
    <mergeCell ref="B419:C419"/>
    <mergeCell ref="A412:A413"/>
    <mergeCell ref="A404:A406"/>
    <mergeCell ref="B404:C404"/>
    <mergeCell ref="B416:C416"/>
    <mergeCell ref="B403:C403"/>
    <mergeCell ref="B415:C415"/>
    <mergeCell ref="A409:A410"/>
    <mergeCell ref="B420:C420"/>
    <mergeCell ref="B35:C35"/>
    <mergeCell ref="B38:C38"/>
    <mergeCell ref="B39:C39"/>
    <mergeCell ref="B115:C115"/>
    <mergeCell ref="B186:C186"/>
    <mergeCell ref="B411:C411"/>
    <mergeCell ref="B286:C286"/>
    <mergeCell ref="B287:C287"/>
    <mergeCell ref="B418:C418"/>
    <mergeCell ref="B357:C357"/>
    <mergeCell ref="B324:C324"/>
    <mergeCell ref="B159:C159"/>
    <mergeCell ref="A160:A161"/>
    <mergeCell ref="B163:C163"/>
    <mergeCell ref="B164:C164"/>
    <mergeCell ref="B319:C319"/>
    <mergeCell ref="B354:C354"/>
    <mergeCell ref="A325:A326"/>
    <mergeCell ref="B243:C243"/>
  </mergeCells>
  <printOptions horizontalCentered="1"/>
  <pageMargins left="1.062992125984252" right="1.062992125984252" top="0.7480314960629921" bottom="0.7480314960629921" header="0.31496062992125984" footer="0.31496062992125984"/>
  <pageSetup horizontalDpi="600" verticalDpi="600" orientation="portrait" paperSize="9" scale="84" r:id="rId1"/>
  <headerFooter>
    <oddHeader>&amp;R&amp;"Arial CE,Félkövér"&amp;8 14.sz.mell.Solymár NK.Önk.
&amp;"Arial CE,Normál"2019. évi költségvetési rendeletéhez
</oddHeader>
    <oddFooter>&amp;L&amp;8&amp;D&amp;C&amp;8&amp;N/&amp;P&amp;R&amp;8&amp;F</oddFooter>
  </headerFooter>
  <rowBreaks count="4" manualBreakCount="4">
    <brk id="84" max="255" man="1"/>
    <brk id="168" max="255" man="1"/>
    <brk id="252" max="255" man="1"/>
    <brk id="33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H424"/>
  <sheetViews>
    <sheetView workbookViewId="0" topLeftCell="A28">
      <selection activeCell="F69" sqref="F69"/>
    </sheetView>
  </sheetViews>
  <sheetFormatPr defaultColWidth="9.00390625" defaultRowHeight="12.75"/>
  <cols>
    <col min="1" max="1" width="6.375" style="193" customWidth="1"/>
    <col min="2" max="2" width="9.125" style="193" customWidth="1"/>
    <col min="3" max="3" width="52.75390625" style="193" customWidth="1"/>
    <col min="4" max="4" width="10.125" style="193" customWidth="1"/>
    <col min="5" max="5" width="15.125" style="193" customWidth="1"/>
    <col min="6" max="16384" width="9.125" style="193" customWidth="1"/>
  </cols>
  <sheetData>
    <row r="1" spans="1:4" ht="15.75" customHeight="1">
      <c r="A1" s="1111" t="s">
        <v>683</v>
      </c>
      <c r="B1" s="1111"/>
      <c r="C1" s="1111"/>
      <c r="D1" s="1111"/>
    </row>
    <row r="2" spans="1:4" ht="15.75" customHeight="1">
      <c r="A2" s="1111" t="s">
        <v>276</v>
      </c>
      <c r="B2" s="1111"/>
      <c r="C2" s="1111"/>
      <c r="D2" s="1111"/>
    </row>
    <row r="3" spans="1:4" ht="12.75" customHeight="1">
      <c r="A3" s="170"/>
      <c r="B3" s="170"/>
      <c r="C3" s="170"/>
      <c r="D3" s="170"/>
    </row>
    <row r="4" spans="1:5" ht="16.5" customHeight="1" thickBot="1">
      <c r="A4" s="194" t="s">
        <v>170</v>
      </c>
      <c r="B4" s="195"/>
      <c r="C4" s="196" t="s">
        <v>440</v>
      </c>
      <c r="D4" s="197"/>
      <c r="E4" s="290" t="s">
        <v>526</v>
      </c>
    </row>
    <row r="5" spans="1:5" ht="12.75" customHeight="1">
      <c r="A5" s="925" t="s">
        <v>273</v>
      </c>
      <c r="B5" s="926"/>
      <c r="C5" s="927"/>
      <c r="D5" s="917" t="s">
        <v>290</v>
      </c>
      <c r="E5" s="376" t="s">
        <v>655</v>
      </c>
    </row>
    <row r="6" spans="1:5" ht="12.75" customHeight="1" thickBot="1">
      <c r="A6" s="928"/>
      <c r="B6" s="929"/>
      <c r="C6" s="930"/>
      <c r="D6" s="918"/>
      <c r="E6" s="377" t="s">
        <v>164</v>
      </c>
    </row>
    <row r="7" spans="1:5" ht="12.75" customHeight="1">
      <c r="A7" s="905" t="s">
        <v>311</v>
      </c>
      <c r="B7" s="906"/>
      <c r="C7" s="907"/>
      <c r="D7" s="201"/>
      <c r="E7" s="770">
        <f>SUM(E8:E12)</f>
        <v>296293440</v>
      </c>
    </row>
    <row r="8" spans="1:5" ht="12.75" customHeight="1">
      <c r="A8" s="203" t="s">
        <v>55</v>
      </c>
      <c r="B8" s="204" t="s">
        <v>312</v>
      </c>
      <c r="C8" s="204"/>
      <c r="D8" s="205" t="s">
        <v>313</v>
      </c>
      <c r="E8" s="329">
        <v>296293440</v>
      </c>
    </row>
    <row r="9" spans="1:5" ht="12.75" customHeight="1">
      <c r="A9" s="203" t="s">
        <v>56</v>
      </c>
      <c r="B9" s="204" t="s">
        <v>314</v>
      </c>
      <c r="C9" s="204"/>
      <c r="D9" s="205" t="s">
        <v>315</v>
      </c>
      <c r="E9" s="329">
        <v>0</v>
      </c>
    </row>
    <row r="10" spans="1:5" ht="12.75" customHeight="1">
      <c r="A10" s="203" t="s">
        <v>57</v>
      </c>
      <c r="B10" s="204" t="s">
        <v>316</v>
      </c>
      <c r="C10" s="204"/>
      <c r="D10" s="205" t="s">
        <v>317</v>
      </c>
      <c r="E10" s="329">
        <v>0</v>
      </c>
    </row>
    <row r="11" spans="1:5" ht="12.75" customHeight="1">
      <c r="A11" s="203" t="s">
        <v>114</v>
      </c>
      <c r="B11" s="204" t="s">
        <v>283</v>
      </c>
      <c r="C11" s="204"/>
      <c r="D11" s="205" t="s">
        <v>318</v>
      </c>
      <c r="E11" s="329">
        <v>0</v>
      </c>
    </row>
    <row r="12" spans="1:5" ht="12.75" customHeight="1" thickBot="1">
      <c r="A12" s="203" t="s">
        <v>115</v>
      </c>
      <c r="B12" s="207" t="s">
        <v>103</v>
      </c>
      <c r="C12" s="207"/>
      <c r="D12" s="208" t="s">
        <v>319</v>
      </c>
      <c r="E12" s="758">
        <v>0</v>
      </c>
    </row>
    <row r="13" spans="1:5" ht="12.75" customHeight="1">
      <c r="A13" s="905" t="s">
        <v>89</v>
      </c>
      <c r="B13" s="906"/>
      <c r="C13" s="907"/>
      <c r="D13" s="201"/>
      <c r="E13" s="770">
        <f>SUM(E14:E16)</f>
        <v>0</v>
      </c>
    </row>
    <row r="14" spans="1:5" ht="12.75" customHeight="1">
      <c r="A14" s="203" t="s">
        <v>55</v>
      </c>
      <c r="B14" s="204" t="s">
        <v>88</v>
      </c>
      <c r="C14" s="204"/>
      <c r="D14" s="205" t="s">
        <v>320</v>
      </c>
      <c r="E14" s="329">
        <v>0</v>
      </c>
    </row>
    <row r="15" spans="1:5" ht="12.75" customHeight="1">
      <c r="A15" s="203" t="s">
        <v>56</v>
      </c>
      <c r="B15" s="204" t="s">
        <v>343</v>
      </c>
      <c r="C15" s="204"/>
      <c r="D15" s="205" t="s">
        <v>330</v>
      </c>
      <c r="E15" s="329">
        <v>0</v>
      </c>
    </row>
    <row r="16" spans="1:5" ht="12.75" customHeight="1" thickBot="1">
      <c r="A16" s="203" t="s">
        <v>57</v>
      </c>
      <c r="B16" s="207" t="s">
        <v>96</v>
      </c>
      <c r="C16" s="207"/>
      <c r="D16" s="208" t="s">
        <v>329</v>
      </c>
      <c r="E16" s="758">
        <v>0</v>
      </c>
    </row>
    <row r="17" spans="1:5" ht="12.75" customHeight="1" thickBot="1">
      <c r="A17" s="905" t="s">
        <v>331</v>
      </c>
      <c r="B17" s="906"/>
      <c r="C17" s="907"/>
      <c r="D17" s="210" t="s">
        <v>332</v>
      </c>
      <c r="E17" s="770">
        <f>SUM(E21,E18)</f>
        <v>0</v>
      </c>
    </row>
    <row r="18" spans="1:5" ht="12.75" customHeight="1" hidden="1">
      <c r="A18" s="211" t="s">
        <v>55</v>
      </c>
      <c r="B18" s="911" t="s">
        <v>91</v>
      </c>
      <c r="C18" s="912"/>
      <c r="D18" s="213"/>
      <c r="E18" s="318">
        <f>SUM(E19:E20)</f>
        <v>0</v>
      </c>
    </row>
    <row r="19" spans="1:5" ht="12.75" customHeight="1" hidden="1">
      <c r="A19" s="211"/>
      <c r="B19" s="215" t="s">
        <v>55</v>
      </c>
      <c r="C19" s="216" t="s">
        <v>92</v>
      </c>
      <c r="D19" s="205"/>
      <c r="E19" s="329">
        <v>0</v>
      </c>
    </row>
    <row r="20" spans="1:5" ht="12.75" customHeight="1" hidden="1">
      <c r="A20" s="211"/>
      <c r="B20" s="215" t="s">
        <v>56</v>
      </c>
      <c r="C20" s="216" t="s">
        <v>93</v>
      </c>
      <c r="D20" s="205"/>
      <c r="E20" s="329">
        <v>0</v>
      </c>
    </row>
    <row r="21" spans="1:5" ht="12.75" customHeight="1" hidden="1">
      <c r="A21" s="211" t="s">
        <v>56</v>
      </c>
      <c r="B21" s="911" t="s">
        <v>94</v>
      </c>
      <c r="C21" s="912"/>
      <c r="D21" s="213"/>
      <c r="E21" s="318">
        <f>SUM(E22:E23)</f>
        <v>0</v>
      </c>
    </row>
    <row r="22" spans="1:5" ht="12.75" customHeight="1" hidden="1">
      <c r="A22" s="211"/>
      <c r="B22" s="215" t="s">
        <v>55</v>
      </c>
      <c r="C22" s="216" t="s">
        <v>92</v>
      </c>
      <c r="D22" s="205"/>
      <c r="E22" s="329">
        <v>0</v>
      </c>
    </row>
    <row r="23" spans="1:5" ht="12.75" customHeight="1" hidden="1" thickBot="1">
      <c r="A23" s="217"/>
      <c r="B23" s="218" t="s">
        <v>56</v>
      </c>
      <c r="C23" s="219" t="s">
        <v>95</v>
      </c>
      <c r="D23" s="220"/>
      <c r="E23" s="761">
        <v>0</v>
      </c>
    </row>
    <row r="24" spans="1:5" ht="12.75" customHeight="1" thickBot="1">
      <c r="A24" s="222"/>
      <c r="B24" s="223" t="s">
        <v>48</v>
      </c>
      <c r="C24" s="224"/>
      <c r="D24" s="225"/>
      <c r="E24" s="769">
        <f>SUM(E7,E13,E17)</f>
        <v>296293440</v>
      </c>
    </row>
    <row r="25" spans="1:5" ht="12.75" customHeight="1">
      <c r="A25" s="227" t="s">
        <v>55</v>
      </c>
      <c r="B25" s="915" t="s">
        <v>322</v>
      </c>
      <c r="C25" s="907"/>
      <c r="D25" s="228" t="s">
        <v>321</v>
      </c>
      <c r="E25" s="762">
        <f>SUM(E26:E27)</f>
        <v>0</v>
      </c>
    </row>
    <row r="26" spans="1:5" ht="12.75" customHeight="1">
      <c r="A26" s="230"/>
      <c r="B26" s="231" t="s">
        <v>55</v>
      </c>
      <c r="C26" s="232" t="s">
        <v>323</v>
      </c>
      <c r="D26" s="205" t="s">
        <v>324</v>
      </c>
      <c r="E26" s="329">
        <v>0</v>
      </c>
    </row>
    <row r="27" spans="1:5" ht="12.75" customHeight="1">
      <c r="A27" s="233"/>
      <c r="B27" s="231" t="s">
        <v>56</v>
      </c>
      <c r="C27" s="232" t="s">
        <v>49</v>
      </c>
      <c r="D27" s="205"/>
      <c r="E27" s="329">
        <v>0</v>
      </c>
    </row>
    <row r="28" spans="1:5" ht="12.75" customHeight="1">
      <c r="A28" s="234" t="s">
        <v>56</v>
      </c>
      <c r="B28" s="235" t="s">
        <v>333</v>
      </c>
      <c r="C28" s="235"/>
      <c r="D28" s="213" t="s">
        <v>334</v>
      </c>
      <c r="E28" s="318">
        <f>SUM(E29:E30)</f>
        <v>0</v>
      </c>
    </row>
    <row r="29" spans="1:5" ht="12.75" customHeight="1" hidden="1">
      <c r="A29" s="230"/>
      <c r="B29" s="215" t="s">
        <v>55</v>
      </c>
      <c r="C29" s="204" t="s">
        <v>36</v>
      </c>
      <c r="D29" s="205"/>
      <c r="E29" s="329">
        <v>0</v>
      </c>
    </row>
    <row r="30" spans="1:5" ht="12.75" customHeight="1" hidden="1">
      <c r="A30" s="233"/>
      <c r="B30" s="215" t="s">
        <v>56</v>
      </c>
      <c r="C30" s="204" t="s">
        <v>50</v>
      </c>
      <c r="D30" s="205"/>
      <c r="E30" s="329">
        <v>0</v>
      </c>
    </row>
    <row r="31" spans="1:5" ht="13.5" customHeight="1">
      <c r="A31" s="227" t="s">
        <v>57</v>
      </c>
      <c r="B31" s="911" t="s">
        <v>325</v>
      </c>
      <c r="C31" s="912"/>
      <c r="D31" s="213" t="s">
        <v>326</v>
      </c>
      <c r="E31" s="318">
        <f>SUM(E32:E33)</f>
        <v>0</v>
      </c>
    </row>
    <row r="32" spans="1:5" ht="12.75" customHeight="1" hidden="1">
      <c r="A32" s="230"/>
      <c r="B32" s="215" t="s">
        <v>55</v>
      </c>
      <c r="C32" s="204" t="s">
        <v>327</v>
      </c>
      <c r="D32" s="205" t="s">
        <v>546</v>
      </c>
      <c r="E32" s="329">
        <v>0</v>
      </c>
    </row>
    <row r="33" spans="1:5" ht="12.75" customHeight="1" hidden="1">
      <c r="A33" s="233"/>
      <c r="B33" s="215" t="s">
        <v>56</v>
      </c>
      <c r="C33" s="204" t="s">
        <v>328</v>
      </c>
      <c r="D33" s="205" t="s">
        <v>547</v>
      </c>
      <c r="E33" s="329">
        <v>0</v>
      </c>
    </row>
    <row r="34" spans="1:7" ht="12.75" customHeight="1" thickBot="1">
      <c r="A34" s="236"/>
      <c r="B34" s="931" t="s">
        <v>28</v>
      </c>
      <c r="C34" s="932"/>
      <c r="D34" s="237"/>
      <c r="E34" s="771">
        <f>SUM(E25,E28,E31)</f>
        <v>0</v>
      </c>
      <c r="F34" s="459"/>
      <c r="G34" s="459"/>
    </row>
    <row r="35" spans="1:5" ht="12.75" customHeight="1" thickBot="1">
      <c r="A35" s="239"/>
      <c r="B35" s="903" t="s">
        <v>168</v>
      </c>
      <c r="C35" s="904"/>
      <c r="D35" s="240"/>
      <c r="E35" s="657">
        <f>SUM(E24,E34)</f>
        <v>296293440</v>
      </c>
    </row>
    <row r="36" spans="1:5" ht="12.75" customHeight="1" thickBot="1">
      <c r="A36" s="195"/>
      <c r="B36" s="195"/>
      <c r="C36" s="197"/>
      <c r="D36" s="197"/>
      <c r="E36" s="242"/>
    </row>
    <row r="37" spans="1:5" ht="12.75" customHeight="1">
      <c r="A37" s="243" t="s">
        <v>55</v>
      </c>
      <c r="B37" s="908" t="s">
        <v>81</v>
      </c>
      <c r="C37" s="908"/>
      <c r="D37" s="244"/>
      <c r="E37" s="757">
        <f>SUM(E8:E9,E18,E26,E29,E32,E11:E12)</f>
        <v>296293440</v>
      </c>
    </row>
    <row r="38" spans="1:5" ht="12.75" customHeight="1" thickBot="1">
      <c r="A38" s="230" t="s">
        <v>56</v>
      </c>
      <c r="B38" s="909" t="s">
        <v>29</v>
      </c>
      <c r="C38" s="909"/>
      <c r="D38" s="246"/>
      <c r="E38" s="758">
        <f>SUM(E13,E21,E27,E30,E33,E10)</f>
        <v>0</v>
      </c>
    </row>
    <row r="39" spans="1:5" ht="12.75" customHeight="1" thickBot="1">
      <c r="A39" s="239"/>
      <c r="B39" s="903" t="s">
        <v>168</v>
      </c>
      <c r="C39" s="904"/>
      <c r="D39" s="247"/>
      <c r="E39" s="657">
        <f>SUM(E37:E38)</f>
        <v>296293440</v>
      </c>
    </row>
    <row r="40" ht="12.75" customHeight="1"/>
    <row r="41" ht="12.75" customHeight="1"/>
    <row r="42" ht="12.75" customHeight="1"/>
    <row r="43" spans="1:5" ht="15.75" customHeight="1" thickBot="1">
      <c r="A43" s="194" t="s">
        <v>170</v>
      </c>
      <c r="B43" s="195"/>
      <c r="C43" s="196" t="s">
        <v>439</v>
      </c>
      <c r="E43" s="290" t="s">
        <v>526</v>
      </c>
    </row>
    <row r="44" spans="1:5" ht="12.75" customHeight="1">
      <c r="A44" s="925" t="s">
        <v>273</v>
      </c>
      <c r="B44" s="926"/>
      <c r="C44" s="927"/>
      <c r="D44" s="917" t="s">
        <v>290</v>
      </c>
      <c r="E44" s="376" t="s">
        <v>655</v>
      </c>
    </row>
    <row r="45" spans="1:5" ht="12.75" customHeight="1" thickBot="1">
      <c r="A45" s="928"/>
      <c r="B45" s="929"/>
      <c r="C45" s="930"/>
      <c r="D45" s="918"/>
      <c r="E45" s="377" t="s">
        <v>176</v>
      </c>
    </row>
    <row r="46" spans="1:5" ht="12.75" customHeight="1">
      <c r="A46" s="976" t="s">
        <v>27</v>
      </c>
      <c r="B46" s="977"/>
      <c r="C46" s="977"/>
      <c r="D46" s="248"/>
      <c r="E46" s="759">
        <f>SUM(E47,E53:E54)</f>
        <v>149451543</v>
      </c>
    </row>
    <row r="47" spans="1:5" ht="12.75" customHeight="1">
      <c r="A47" s="972" t="s">
        <v>55</v>
      </c>
      <c r="B47" s="974" t="s">
        <v>27</v>
      </c>
      <c r="C47" s="974"/>
      <c r="D47" s="251"/>
      <c r="E47" s="760">
        <f>SUM(E48:E51)</f>
        <v>149451543</v>
      </c>
    </row>
    <row r="48" spans="1:5" ht="12.75" customHeight="1">
      <c r="A48" s="972"/>
      <c r="B48" s="215" t="s">
        <v>55</v>
      </c>
      <c r="C48" s="204" t="s">
        <v>140</v>
      </c>
      <c r="D48" s="205" t="s">
        <v>291</v>
      </c>
      <c r="E48" s="329">
        <v>34128340</v>
      </c>
    </row>
    <row r="49" spans="1:5" ht="12.75" customHeight="1">
      <c r="A49" s="972"/>
      <c r="B49" s="215" t="s">
        <v>56</v>
      </c>
      <c r="C49" s="204" t="s">
        <v>162</v>
      </c>
      <c r="D49" s="205" t="s">
        <v>292</v>
      </c>
      <c r="E49" s="329">
        <v>6599974</v>
      </c>
    </row>
    <row r="50" spans="1:5" ht="12.75" customHeight="1">
      <c r="A50" s="972"/>
      <c r="B50" s="215" t="s">
        <v>57</v>
      </c>
      <c r="C50" s="204" t="s">
        <v>61</v>
      </c>
      <c r="D50" s="205" t="s">
        <v>293</v>
      </c>
      <c r="E50" s="329">
        <v>108723229</v>
      </c>
    </row>
    <row r="51" spans="1:5" ht="12.75" customHeight="1">
      <c r="A51" s="972"/>
      <c r="B51" s="215" t="s">
        <v>114</v>
      </c>
      <c r="C51" s="204" t="s">
        <v>161</v>
      </c>
      <c r="D51" s="205" t="s">
        <v>296</v>
      </c>
      <c r="E51" s="329">
        <v>0</v>
      </c>
    </row>
    <row r="52" spans="1:5" ht="12.75" customHeight="1">
      <c r="A52" s="972"/>
      <c r="B52" s="215" t="s">
        <v>115</v>
      </c>
      <c r="C52" s="204" t="s">
        <v>298</v>
      </c>
      <c r="D52" s="205" t="s">
        <v>297</v>
      </c>
      <c r="E52" s="329">
        <v>0</v>
      </c>
    </row>
    <row r="53" spans="1:5" ht="12.75" customHeight="1">
      <c r="A53" s="250" t="s">
        <v>56</v>
      </c>
      <c r="B53" s="965" t="s">
        <v>306</v>
      </c>
      <c r="C53" s="965"/>
      <c r="D53" s="213" t="s">
        <v>305</v>
      </c>
      <c r="E53" s="318">
        <v>0</v>
      </c>
    </row>
    <row r="54" spans="1:5" ht="12.75" customHeight="1" thickBot="1">
      <c r="A54" s="253" t="s">
        <v>57</v>
      </c>
      <c r="B54" s="978" t="s">
        <v>304</v>
      </c>
      <c r="C54" s="978"/>
      <c r="D54" s="254" t="s">
        <v>299</v>
      </c>
      <c r="E54" s="761">
        <v>0</v>
      </c>
    </row>
    <row r="55" spans="1:5" ht="12.75" customHeight="1">
      <c r="A55" s="905" t="s">
        <v>63</v>
      </c>
      <c r="B55" s="906"/>
      <c r="C55" s="907"/>
      <c r="D55" s="228"/>
      <c r="E55" s="762">
        <f>SUM(E56:E58)</f>
        <v>11763886</v>
      </c>
    </row>
    <row r="56" spans="1:5" ht="12.75" customHeight="1">
      <c r="A56" s="255" t="s">
        <v>55</v>
      </c>
      <c r="B56" s="935" t="s">
        <v>307</v>
      </c>
      <c r="C56" s="935"/>
      <c r="D56" s="256" t="s">
        <v>309</v>
      </c>
      <c r="E56" s="329">
        <v>0</v>
      </c>
    </row>
    <row r="57" spans="1:5" ht="12.75" customHeight="1">
      <c r="A57" s="255" t="s">
        <v>56</v>
      </c>
      <c r="B57" s="979" t="s">
        <v>308</v>
      </c>
      <c r="C57" s="980"/>
      <c r="D57" s="205" t="s">
        <v>310</v>
      </c>
      <c r="E57" s="329">
        <v>11763886</v>
      </c>
    </row>
    <row r="58" spans="1:5" ht="12.75" customHeight="1" thickBot="1">
      <c r="A58" s="259" t="s">
        <v>57</v>
      </c>
      <c r="B58" s="909" t="s">
        <v>97</v>
      </c>
      <c r="C58" s="909"/>
      <c r="D58" s="208"/>
      <c r="E58" s="758">
        <v>0</v>
      </c>
    </row>
    <row r="59" spans="1:5" ht="12.75" customHeight="1" thickBot="1">
      <c r="A59" s="976" t="s">
        <v>98</v>
      </c>
      <c r="B59" s="977"/>
      <c r="C59" s="977"/>
      <c r="D59" s="244"/>
      <c r="E59" s="757">
        <f>SUM(E60,E63)</f>
        <v>0</v>
      </c>
    </row>
    <row r="60" spans="1:5" ht="12.75" customHeight="1" hidden="1">
      <c r="A60" s="972" t="s">
        <v>55</v>
      </c>
      <c r="B60" s="974" t="s">
        <v>91</v>
      </c>
      <c r="C60" s="975"/>
      <c r="D60" s="260"/>
      <c r="E60" s="763">
        <f>SUM(E61:E62)</f>
        <v>0</v>
      </c>
    </row>
    <row r="61" spans="1:5" ht="12.75" customHeight="1" hidden="1">
      <c r="A61" s="972"/>
      <c r="B61" s="215" t="s">
        <v>55</v>
      </c>
      <c r="C61" s="216" t="s">
        <v>99</v>
      </c>
      <c r="D61" s="262"/>
      <c r="E61" s="764">
        <v>0</v>
      </c>
    </row>
    <row r="62" spans="1:5" ht="12.75" customHeight="1" hidden="1">
      <c r="A62" s="972"/>
      <c r="B62" s="215" t="s">
        <v>56</v>
      </c>
      <c r="C62" s="216" t="s">
        <v>100</v>
      </c>
      <c r="D62" s="262"/>
      <c r="E62" s="764">
        <v>0</v>
      </c>
    </row>
    <row r="63" spans="1:5" ht="12.75" customHeight="1" hidden="1">
      <c r="A63" s="972" t="s">
        <v>56</v>
      </c>
      <c r="B63" s="974" t="s">
        <v>94</v>
      </c>
      <c r="C63" s="975"/>
      <c r="D63" s="260"/>
      <c r="E63" s="318">
        <f>SUM(E64:E65)</f>
        <v>0</v>
      </c>
    </row>
    <row r="64" spans="1:5" ht="12.75" customHeight="1" hidden="1">
      <c r="A64" s="972"/>
      <c r="B64" s="215" t="s">
        <v>55</v>
      </c>
      <c r="C64" s="216" t="s">
        <v>99</v>
      </c>
      <c r="D64" s="205"/>
      <c r="E64" s="329">
        <v>0</v>
      </c>
    </row>
    <row r="65" spans="1:5" ht="12.75" customHeight="1" hidden="1" thickBot="1">
      <c r="A65" s="973"/>
      <c r="B65" s="218" t="s">
        <v>56</v>
      </c>
      <c r="C65" s="219" t="s">
        <v>100</v>
      </c>
      <c r="D65" s="220"/>
      <c r="E65" s="765">
        <v>0</v>
      </c>
    </row>
    <row r="66" spans="1:5" ht="12.75" customHeight="1">
      <c r="A66" s="905" t="s">
        <v>65</v>
      </c>
      <c r="B66" s="906"/>
      <c r="C66" s="907"/>
      <c r="D66" s="248" t="s">
        <v>469</v>
      </c>
      <c r="E66" s="766">
        <f>SUM(E67:E68)</f>
        <v>6500000</v>
      </c>
    </row>
    <row r="67" spans="1:5" ht="12.75" customHeight="1">
      <c r="A67" s="265" t="s">
        <v>55</v>
      </c>
      <c r="B67" s="911" t="s">
        <v>336</v>
      </c>
      <c r="C67" s="912"/>
      <c r="D67" s="266" t="s">
        <v>469</v>
      </c>
      <c r="E67" s="762">
        <v>0</v>
      </c>
    </row>
    <row r="68" spans="1:5" ht="12.75" customHeight="1">
      <c r="A68" s="967" t="s">
        <v>56</v>
      </c>
      <c r="B68" s="911" t="s">
        <v>80</v>
      </c>
      <c r="C68" s="912"/>
      <c r="D68" s="266"/>
      <c r="E68" s="762">
        <f>SUM(E69:E70)</f>
        <v>6500000</v>
      </c>
    </row>
    <row r="69" spans="1:5" ht="12.75" customHeight="1">
      <c r="A69" s="968"/>
      <c r="B69" s="267" t="s">
        <v>55</v>
      </c>
      <c r="C69" s="268" t="s">
        <v>158</v>
      </c>
      <c r="D69" s="269" t="s">
        <v>469</v>
      </c>
      <c r="E69" s="767">
        <v>6500000</v>
      </c>
    </row>
    <row r="70" spans="1:5" ht="12.75" customHeight="1" thickBot="1">
      <c r="A70" s="969"/>
      <c r="B70" s="271" t="s">
        <v>56</v>
      </c>
      <c r="C70" s="272" t="s">
        <v>4</v>
      </c>
      <c r="D70" s="269" t="s">
        <v>469</v>
      </c>
      <c r="E70" s="768">
        <v>0</v>
      </c>
    </row>
    <row r="71" spans="1:5" ht="12.75" customHeight="1" thickBot="1">
      <c r="A71" s="274"/>
      <c r="B71" s="970" t="s">
        <v>87</v>
      </c>
      <c r="C71" s="970"/>
      <c r="D71" s="275"/>
      <c r="E71" s="769">
        <f>SUM(E46,E55,E59,E66)</f>
        <v>167715429</v>
      </c>
    </row>
    <row r="72" spans="1:5" ht="12.75" customHeight="1">
      <c r="A72" s="265">
        <v>1</v>
      </c>
      <c r="B72" s="971" t="s">
        <v>150</v>
      </c>
      <c r="C72" s="971"/>
      <c r="D72" s="228"/>
      <c r="E72" s="762">
        <f>SUM(E73:E74)</f>
        <v>0</v>
      </c>
    </row>
    <row r="73" spans="1:5" ht="12.75" customHeight="1" hidden="1">
      <c r="A73" s="963"/>
      <c r="B73" s="215" t="s">
        <v>55</v>
      </c>
      <c r="C73" s="276" t="s">
        <v>154</v>
      </c>
      <c r="D73" s="256"/>
      <c r="E73" s="329">
        <v>0</v>
      </c>
    </row>
    <row r="74" spans="1:5" ht="12.75" customHeight="1" hidden="1">
      <c r="A74" s="964"/>
      <c r="B74" s="215" t="s">
        <v>56</v>
      </c>
      <c r="C74" s="276" t="s">
        <v>35</v>
      </c>
      <c r="D74" s="256"/>
      <c r="E74" s="329">
        <v>0</v>
      </c>
    </row>
    <row r="75" spans="1:5" ht="12.75" customHeight="1">
      <c r="A75" s="277" t="s">
        <v>56</v>
      </c>
      <c r="B75" s="965" t="s">
        <v>300</v>
      </c>
      <c r="C75" s="965"/>
      <c r="D75" s="251" t="s">
        <v>301</v>
      </c>
      <c r="E75" s="318">
        <f>SUM(E76:E78)</f>
        <v>823468714</v>
      </c>
    </row>
    <row r="76" spans="1:5" ht="12.75" customHeight="1">
      <c r="A76" s="963"/>
      <c r="B76" s="215" t="s">
        <v>55</v>
      </c>
      <c r="C76" s="690" t="s">
        <v>477</v>
      </c>
      <c r="D76" s="256" t="s">
        <v>478</v>
      </c>
      <c r="E76" s="329">
        <v>11401107</v>
      </c>
    </row>
    <row r="77" spans="1:5" ht="12.75" customHeight="1">
      <c r="A77" s="964"/>
      <c r="B77" s="215" t="s">
        <v>56</v>
      </c>
      <c r="C77" s="204" t="s">
        <v>302</v>
      </c>
      <c r="D77" s="256" t="s">
        <v>495</v>
      </c>
      <c r="E77" s="329">
        <v>806710412</v>
      </c>
    </row>
    <row r="78" spans="1:5" ht="12.75" customHeight="1" thickBot="1">
      <c r="A78" s="278"/>
      <c r="B78" s="279" t="s">
        <v>57</v>
      </c>
      <c r="C78" s="204" t="s">
        <v>303</v>
      </c>
      <c r="D78" s="280" t="s">
        <v>496</v>
      </c>
      <c r="E78" s="758">
        <v>5357195</v>
      </c>
    </row>
    <row r="79" spans="1:5" ht="12.75" customHeight="1" thickBot="1">
      <c r="A79" s="274"/>
      <c r="B79" s="966" t="s">
        <v>141</v>
      </c>
      <c r="C79" s="914"/>
      <c r="D79" s="275"/>
      <c r="E79" s="769">
        <f>SUM(E72,E75)</f>
        <v>823468714</v>
      </c>
    </row>
    <row r="80" spans="1:5" ht="12.75" customHeight="1" thickBot="1">
      <c r="A80" s="281"/>
      <c r="B80" s="958" t="s">
        <v>225</v>
      </c>
      <c r="C80" s="958"/>
      <c r="D80" s="282"/>
      <c r="E80" s="657">
        <f>SUM(E71,E79)</f>
        <v>991184143</v>
      </c>
    </row>
    <row r="81" spans="1:5" ht="12.75" customHeight="1" thickBot="1">
      <c r="A81" s="195"/>
      <c r="B81" s="195"/>
      <c r="C81" s="197"/>
      <c r="D81" s="283"/>
      <c r="E81" s="242"/>
    </row>
    <row r="82" spans="1:5" ht="12.75" customHeight="1">
      <c r="A82" s="243" t="s">
        <v>55</v>
      </c>
      <c r="B82" s="908" t="s">
        <v>223</v>
      </c>
      <c r="C82" s="908"/>
      <c r="D82" s="244"/>
      <c r="E82" s="757">
        <f>SUM(E46,E60,E67,E69,E73,E76,E77)</f>
        <v>974063062</v>
      </c>
    </row>
    <row r="83" spans="1:5" ht="12.75" customHeight="1" thickBot="1">
      <c r="A83" s="230" t="s">
        <v>56</v>
      </c>
      <c r="B83" s="909" t="s">
        <v>224</v>
      </c>
      <c r="C83" s="909"/>
      <c r="D83" s="246"/>
      <c r="E83" s="758">
        <f>SUM(E55,E63,E70,E74,E78)</f>
        <v>17121081</v>
      </c>
    </row>
    <row r="84" spans="1:5" ht="12.75" customHeight="1" thickBot="1">
      <c r="A84" s="239"/>
      <c r="B84" s="958" t="s">
        <v>225</v>
      </c>
      <c r="C84" s="958"/>
      <c r="D84" s="247"/>
      <c r="E84" s="657">
        <f>SUM(E82:E83)</f>
        <v>991184143</v>
      </c>
    </row>
    <row r="85" ht="12.75" customHeight="1"/>
    <row r="86" ht="12.75" customHeight="1"/>
    <row r="87" ht="12.75" customHeight="1"/>
    <row r="88" spans="1:5" ht="12.75" customHeight="1" thickBot="1">
      <c r="A88" s="194" t="s">
        <v>171</v>
      </c>
      <c r="B88" s="195"/>
      <c r="C88" s="196" t="s">
        <v>441</v>
      </c>
      <c r="D88" s="197"/>
      <c r="E88" s="290" t="s">
        <v>526</v>
      </c>
    </row>
    <row r="89" spans="1:5" ht="12.75" customHeight="1">
      <c r="A89" s="919" t="s">
        <v>273</v>
      </c>
      <c r="B89" s="920"/>
      <c r="C89" s="921"/>
      <c r="D89" s="917" t="s">
        <v>290</v>
      </c>
      <c r="E89" s="376" t="s">
        <v>655</v>
      </c>
    </row>
    <row r="90" spans="1:5" ht="12.75" customHeight="1" thickBot="1">
      <c r="A90" s="922"/>
      <c r="B90" s="923"/>
      <c r="C90" s="924"/>
      <c r="D90" s="918"/>
      <c r="E90" s="377" t="s">
        <v>164</v>
      </c>
    </row>
    <row r="91" spans="1:5" ht="12.75" customHeight="1">
      <c r="A91" s="905" t="s">
        <v>311</v>
      </c>
      <c r="B91" s="906"/>
      <c r="C91" s="907"/>
      <c r="D91" s="201"/>
      <c r="E91" s="770">
        <f>SUM(E92:E96)</f>
        <v>0</v>
      </c>
    </row>
    <row r="92" spans="1:5" ht="12.75" customHeight="1">
      <c r="A92" s="203" t="s">
        <v>55</v>
      </c>
      <c r="B92" s="204" t="s">
        <v>312</v>
      </c>
      <c r="C92" s="204"/>
      <c r="D92" s="205" t="s">
        <v>313</v>
      </c>
      <c r="E92" s="329">
        <v>0</v>
      </c>
    </row>
    <row r="93" spans="1:5" ht="12.75" customHeight="1">
      <c r="A93" s="203" t="s">
        <v>56</v>
      </c>
      <c r="B93" s="204" t="s">
        <v>314</v>
      </c>
      <c r="C93" s="204"/>
      <c r="D93" s="205" t="s">
        <v>315</v>
      </c>
      <c r="E93" s="329">
        <v>0</v>
      </c>
    </row>
    <row r="94" spans="1:5" ht="12.75" customHeight="1">
      <c r="A94" s="203" t="s">
        <v>57</v>
      </c>
      <c r="B94" s="204" t="s">
        <v>316</v>
      </c>
      <c r="C94" s="204"/>
      <c r="D94" s="205" t="s">
        <v>317</v>
      </c>
      <c r="E94" s="329">
        <v>0</v>
      </c>
    </row>
    <row r="95" spans="1:5" ht="12.75" customHeight="1">
      <c r="A95" s="203" t="s">
        <v>114</v>
      </c>
      <c r="B95" s="204" t="s">
        <v>283</v>
      </c>
      <c r="C95" s="204"/>
      <c r="D95" s="205" t="s">
        <v>318</v>
      </c>
      <c r="E95" s="329">
        <v>0</v>
      </c>
    </row>
    <row r="96" spans="1:5" ht="12.75" customHeight="1" thickBot="1">
      <c r="A96" s="203" t="s">
        <v>115</v>
      </c>
      <c r="B96" s="207" t="s">
        <v>103</v>
      </c>
      <c r="C96" s="207"/>
      <c r="D96" s="208" t="s">
        <v>319</v>
      </c>
      <c r="E96" s="758">
        <v>0</v>
      </c>
    </row>
    <row r="97" spans="1:5" ht="12.75" customHeight="1">
      <c r="A97" s="905" t="s">
        <v>89</v>
      </c>
      <c r="B97" s="906"/>
      <c r="C97" s="907"/>
      <c r="D97" s="201"/>
      <c r="E97" s="770">
        <f>SUM(E98:E100)</f>
        <v>0</v>
      </c>
    </row>
    <row r="98" spans="1:5" ht="12.75" customHeight="1">
      <c r="A98" s="203" t="s">
        <v>55</v>
      </c>
      <c r="B98" s="204" t="s">
        <v>88</v>
      </c>
      <c r="C98" s="204"/>
      <c r="D98" s="205" t="s">
        <v>320</v>
      </c>
      <c r="E98" s="329">
        <v>0</v>
      </c>
    </row>
    <row r="99" spans="1:5" ht="12.75" customHeight="1">
      <c r="A99" s="203" t="s">
        <v>56</v>
      </c>
      <c r="B99" s="204" t="s">
        <v>90</v>
      </c>
      <c r="C99" s="204"/>
      <c r="D99" s="205" t="s">
        <v>330</v>
      </c>
      <c r="E99" s="329">
        <v>0</v>
      </c>
    </row>
    <row r="100" spans="1:5" ht="12.75" customHeight="1" thickBot="1">
      <c r="A100" s="203" t="s">
        <v>57</v>
      </c>
      <c r="B100" s="207" t="s">
        <v>96</v>
      </c>
      <c r="C100" s="207"/>
      <c r="D100" s="208" t="s">
        <v>329</v>
      </c>
      <c r="E100" s="329">
        <v>0</v>
      </c>
    </row>
    <row r="101" spans="1:5" ht="12.75" customHeight="1" thickBot="1">
      <c r="A101" s="905" t="s">
        <v>331</v>
      </c>
      <c r="B101" s="906"/>
      <c r="C101" s="907"/>
      <c r="D101" s="210" t="s">
        <v>332</v>
      </c>
      <c r="E101" s="770">
        <f>SUM(E105,E102)</f>
        <v>0</v>
      </c>
    </row>
    <row r="102" spans="1:5" ht="12.75" customHeight="1" hidden="1">
      <c r="A102" s="211" t="s">
        <v>55</v>
      </c>
      <c r="B102" s="911" t="s">
        <v>91</v>
      </c>
      <c r="C102" s="912"/>
      <c r="D102" s="213"/>
      <c r="E102" s="318">
        <f>SUM(E103:E104)</f>
        <v>0</v>
      </c>
    </row>
    <row r="103" spans="1:5" ht="12.75" customHeight="1" hidden="1">
      <c r="A103" s="211"/>
      <c r="B103" s="215" t="s">
        <v>55</v>
      </c>
      <c r="C103" s="216" t="s">
        <v>92</v>
      </c>
      <c r="D103" s="205"/>
      <c r="E103" s="329">
        <v>0</v>
      </c>
    </row>
    <row r="104" spans="1:5" ht="12.75" customHeight="1" hidden="1">
      <c r="A104" s="211"/>
      <c r="B104" s="215" t="s">
        <v>56</v>
      </c>
      <c r="C104" s="216" t="s">
        <v>93</v>
      </c>
      <c r="D104" s="205"/>
      <c r="E104" s="329">
        <v>0</v>
      </c>
    </row>
    <row r="105" spans="1:5" ht="12.75" customHeight="1" hidden="1">
      <c r="A105" s="211" t="s">
        <v>56</v>
      </c>
      <c r="B105" s="911" t="s">
        <v>94</v>
      </c>
      <c r="C105" s="912"/>
      <c r="D105" s="213"/>
      <c r="E105" s="318">
        <f>SUM(E107:E107)</f>
        <v>0</v>
      </c>
    </row>
    <row r="106" spans="1:5" ht="12.75" customHeight="1" hidden="1">
      <c r="A106" s="211"/>
      <c r="B106" s="215" t="s">
        <v>55</v>
      </c>
      <c r="C106" s="216" t="s">
        <v>92</v>
      </c>
      <c r="D106" s="205"/>
      <c r="E106" s="318">
        <v>0</v>
      </c>
    </row>
    <row r="107" spans="1:5" ht="12.75" customHeight="1" hidden="1" thickBot="1">
      <c r="A107" s="217"/>
      <c r="B107" s="218" t="s">
        <v>56</v>
      </c>
      <c r="C107" s="219" t="s">
        <v>95</v>
      </c>
      <c r="D107" s="220"/>
      <c r="E107" s="329">
        <v>0</v>
      </c>
    </row>
    <row r="108" spans="1:5" ht="12.75" customHeight="1" thickBot="1">
      <c r="A108" s="222"/>
      <c r="B108" s="913" t="s">
        <v>48</v>
      </c>
      <c r="C108" s="914"/>
      <c r="D108" s="225"/>
      <c r="E108" s="769">
        <f>SUM(E91,E97,E101)</f>
        <v>0</v>
      </c>
    </row>
    <row r="109" spans="1:5" ht="12.75" customHeight="1">
      <c r="A109" s="227" t="s">
        <v>55</v>
      </c>
      <c r="B109" s="915" t="s">
        <v>322</v>
      </c>
      <c r="C109" s="907"/>
      <c r="D109" s="228" t="s">
        <v>321</v>
      </c>
      <c r="E109" s="762">
        <f>SUM(E110:E111)</f>
        <v>0</v>
      </c>
    </row>
    <row r="110" spans="1:5" ht="12.75" customHeight="1">
      <c r="A110" s="230"/>
      <c r="B110" s="231" t="s">
        <v>55</v>
      </c>
      <c r="C110" s="232" t="s">
        <v>323</v>
      </c>
      <c r="D110" s="205" t="s">
        <v>324</v>
      </c>
      <c r="E110" s="329">
        <v>0</v>
      </c>
    </row>
    <row r="111" spans="1:5" ht="12.75" customHeight="1">
      <c r="A111" s="233"/>
      <c r="B111" s="231" t="s">
        <v>56</v>
      </c>
      <c r="C111" s="232" t="s">
        <v>49</v>
      </c>
      <c r="D111" s="205"/>
      <c r="E111" s="329">
        <v>0</v>
      </c>
    </row>
    <row r="112" spans="1:5" ht="12.75" customHeight="1">
      <c r="A112" s="234" t="s">
        <v>56</v>
      </c>
      <c r="B112" s="235" t="s">
        <v>333</v>
      </c>
      <c r="C112" s="235"/>
      <c r="D112" s="213" t="s">
        <v>334</v>
      </c>
      <c r="E112" s="318">
        <f>SUM(E113:E114)</f>
        <v>0</v>
      </c>
    </row>
    <row r="113" spans="1:5" ht="12.75" customHeight="1" hidden="1">
      <c r="A113" s="230"/>
      <c r="B113" s="215" t="s">
        <v>55</v>
      </c>
      <c r="C113" s="204" t="s">
        <v>36</v>
      </c>
      <c r="D113" s="205"/>
      <c r="E113" s="329">
        <v>0</v>
      </c>
    </row>
    <row r="114" spans="1:5" ht="12.75" customHeight="1" hidden="1">
      <c r="A114" s="233"/>
      <c r="B114" s="215" t="s">
        <v>56</v>
      </c>
      <c r="C114" s="204" t="s">
        <v>50</v>
      </c>
      <c r="D114" s="205"/>
      <c r="E114" s="329">
        <v>0</v>
      </c>
    </row>
    <row r="115" spans="1:5" ht="12.75" customHeight="1">
      <c r="A115" s="227" t="s">
        <v>57</v>
      </c>
      <c r="B115" s="911" t="s">
        <v>325</v>
      </c>
      <c r="C115" s="912"/>
      <c r="D115" s="213" t="s">
        <v>326</v>
      </c>
      <c r="E115" s="318">
        <f>SUM(E116:E117)</f>
        <v>56744187</v>
      </c>
    </row>
    <row r="116" spans="1:5" ht="12.75" customHeight="1">
      <c r="A116" s="230"/>
      <c r="B116" s="215" t="s">
        <v>55</v>
      </c>
      <c r="C116" s="204" t="s">
        <v>327</v>
      </c>
      <c r="D116" s="205" t="s">
        <v>546</v>
      </c>
      <c r="E116" s="329">
        <v>53442261</v>
      </c>
    </row>
    <row r="117" spans="1:5" ht="12.75" customHeight="1">
      <c r="A117" s="233"/>
      <c r="B117" s="215" t="s">
        <v>56</v>
      </c>
      <c r="C117" s="204" t="s">
        <v>328</v>
      </c>
      <c r="D117" s="205" t="s">
        <v>547</v>
      </c>
      <c r="E117" s="329">
        <v>3301926</v>
      </c>
    </row>
    <row r="118" spans="1:5" ht="12.75" customHeight="1" thickBot="1">
      <c r="A118" s="236"/>
      <c r="B118" s="931" t="s">
        <v>28</v>
      </c>
      <c r="C118" s="932"/>
      <c r="D118" s="237"/>
      <c r="E118" s="771">
        <f>SUM(E109,E112,E115)</f>
        <v>56744187</v>
      </c>
    </row>
    <row r="119" spans="1:6" ht="12.75" customHeight="1" thickBot="1">
      <c r="A119" s="239"/>
      <c r="B119" s="903" t="s">
        <v>169</v>
      </c>
      <c r="C119" s="904"/>
      <c r="D119" s="240"/>
      <c r="E119" s="657">
        <f>SUM(E108,E118)</f>
        <v>56744187</v>
      </c>
      <c r="F119" s="459"/>
    </row>
    <row r="120" spans="1:5" ht="12.75" customHeight="1" thickBot="1">
      <c r="A120" s="195"/>
      <c r="B120" s="195"/>
      <c r="C120" s="197"/>
      <c r="D120" s="197"/>
      <c r="E120" s="242"/>
    </row>
    <row r="121" spans="1:5" ht="12.75" customHeight="1">
      <c r="A121" s="243" t="s">
        <v>55</v>
      </c>
      <c r="B121" s="908" t="s">
        <v>81</v>
      </c>
      <c r="C121" s="908"/>
      <c r="D121" s="244"/>
      <c r="E121" s="757">
        <f>SUM(E92:E93,E102,E110,E113,E116,E95:E96)</f>
        <v>53442261</v>
      </c>
    </row>
    <row r="122" spans="1:5" ht="12.75" customHeight="1" thickBot="1">
      <c r="A122" s="230" t="s">
        <v>56</v>
      </c>
      <c r="B122" s="909" t="s">
        <v>29</v>
      </c>
      <c r="C122" s="909"/>
      <c r="D122" s="246"/>
      <c r="E122" s="758">
        <f>SUM(E97,E105,E111,E114,E117,E94)</f>
        <v>3301926</v>
      </c>
    </row>
    <row r="123" spans="1:5" ht="12.75" customHeight="1" thickBot="1">
      <c r="A123" s="239"/>
      <c r="B123" s="903" t="s">
        <v>169</v>
      </c>
      <c r="C123" s="904"/>
      <c r="D123" s="247"/>
      <c r="E123" s="657">
        <f>SUM(E121:E122)</f>
        <v>56744187</v>
      </c>
    </row>
    <row r="124" ht="12.75" customHeight="1"/>
    <row r="125" ht="12.75" customHeight="1"/>
    <row r="126" ht="12.75" customHeight="1"/>
    <row r="127" spans="1:5" ht="12.75" customHeight="1" thickBot="1">
      <c r="A127" s="194" t="s">
        <v>171</v>
      </c>
      <c r="B127" s="195"/>
      <c r="C127" s="196" t="s">
        <v>442</v>
      </c>
      <c r="E127" s="290" t="s">
        <v>526</v>
      </c>
    </row>
    <row r="128" spans="1:5" ht="12.75" customHeight="1">
      <c r="A128" s="925" t="s">
        <v>273</v>
      </c>
      <c r="B128" s="926"/>
      <c r="C128" s="927"/>
      <c r="D128" s="917" t="s">
        <v>290</v>
      </c>
      <c r="E128" s="376" t="s">
        <v>655</v>
      </c>
    </row>
    <row r="129" spans="1:5" ht="12.75" customHeight="1" thickBot="1">
      <c r="A129" s="928"/>
      <c r="B129" s="929"/>
      <c r="C129" s="930"/>
      <c r="D129" s="918"/>
      <c r="E129" s="377" t="s">
        <v>176</v>
      </c>
    </row>
    <row r="130" spans="1:5" ht="12.75" customHeight="1">
      <c r="A130" s="976" t="s">
        <v>27</v>
      </c>
      <c r="B130" s="977"/>
      <c r="C130" s="977"/>
      <c r="D130" s="248"/>
      <c r="E130" s="759">
        <f>SUM(E131,E137:E138)</f>
        <v>35867034</v>
      </c>
    </row>
    <row r="131" spans="1:5" ht="12.75" customHeight="1">
      <c r="A131" s="972" t="s">
        <v>55</v>
      </c>
      <c r="B131" s="974" t="s">
        <v>27</v>
      </c>
      <c r="C131" s="974"/>
      <c r="D131" s="251"/>
      <c r="E131" s="760">
        <f>SUM(E132:E136)</f>
        <v>35867034</v>
      </c>
    </row>
    <row r="132" spans="1:5" ht="12.75" customHeight="1">
      <c r="A132" s="972"/>
      <c r="B132" s="215" t="s">
        <v>55</v>
      </c>
      <c r="C132" s="204" t="s">
        <v>140</v>
      </c>
      <c r="D132" s="205" t="s">
        <v>291</v>
      </c>
      <c r="E132" s="329">
        <v>26257017</v>
      </c>
    </row>
    <row r="133" spans="1:5" ht="12.75" customHeight="1">
      <c r="A133" s="972"/>
      <c r="B133" s="215" t="s">
        <v>56</v>
      </c>
      <c r="C133" s="204" t="s">
        <v>162</v>
      </c>
      <c r="D133" s="205" t="s">
        <v>292</v>
      </c>
      <c r="E133" s="329">
        <v>4667180</v>
      </c>
    </row>
    <row r="134" spans="1:5" ht="12.75" customHeight="1">
      <c r="A134" s="972"/>
      <c r="B134" s="215" t="s">
        <v>57</v>
      </c>
      <c r="C134" s="204" t="s">
        <v>61</v>
      </c>
      <c r="D134" s="205" t="s">
        <v>293</v>
      </c>
      <c r="E134" s="329">
        <v>4942837</v>
      </c>
    </row>
    <row r="135" spans="1:5" ht="12.75" customHeight="1">
      <c r="A135" s="972"/>
      <c r="B135" s="215" t="s">
        <v>114</v>
      </c>
      <c r="C135" s="204" t="s">
        <v>161</v>
      </c>
      <c r="D135" s="205" t="s">
        <v>296</v>
      </c>
      <c r="E135" s="329">
        <v>0</v>
      </c>
    </row>
    <row r="136" spans="1:5" ht="12.75" customHeight="1">
      <c r="A136" s="972"/>
      <c r="B136" s="215" t="s">
        <v>115</v>
      </c>
      <c r="C136" s="204" t="s">
        <v>298</v>
      </c>
      <c r="D136" s="205" t="s">
        <v>297</v>
      </c>
      <c r="E136" s="329">
        <v>0</v>
      </c>
    </row>
    <row r="137" spans="1:5" ht="12.75" customHeight="1">
      <c r="A137" s="250" t="s">
        <v>56</v>
      </c>
      <c r="B137" s="965" t="s">
        <v>306</v>
      </c>
      <c r="C137" s="965"/>
      <c r="D137" s="213" t="s">
        <v>305</v>
      </c>
      <c r="E137" s="318">
        <v>0</v>
      </c>
    </row>
    <row r="138" spans="1:5" ht="12.75" customHeight="1" thickBot="1">
      <c r="A138" s="253" t="s">
        <v>57</v>
      </c>
      <c r="B138" s="978" t="s">
        <v>304</v>
      </c>
      <c r="C138" s="978"/>
      <c r="D138" s="254" t="s">
        <v>299</v>
      </c>
      <c r="E138" s="761">
        <v>0</v>
      </c>
    </row>
    <row r="139" spans="1:5" ht="12.75" customHeight="1">
      <c r="A139" s="905" t="s">
        <v>63</v>
      </c>
      <c r="B139" s="906"/>
      <c r="C139" s="907"/>
      <c r="D139" s="228"/>
      <c r="E139" s="762">
        <f>SUM(E140:E142)</f>
        <v>3301926</v>
      </c>
    </row>
    <row r="140" spans="1:5" ht="12.75" customHeight="1">
      <c r="A140" s="255" t="s">
        <v>55</v>
      </c>
      <c r="B140" s="935" t="s">
        <v>307</v>
      </c>
      <c r="C140" s="935"/>
      <c r="D140" s="256" t="s">
        <v>309</v>
      </c>
      <c r="E140" s="329">
        <v>3301926</v>
      </c>
    </row>
    <row r="141" spans="1:5" ht="12.75" customHeight="1">
      <c r="A141" s="255" t="s">
        <v>56</v>
      </c>
      <c r="B141" s="979" t="s">
        <v>308</v>
      </c>
      <c r="C141" s="980"/>
      <c r="D141" s="205" t="s">
        <v>310</v>
      </c>
      <c r="E141" s="329">
        <v>0</v>
      </c>
    </row>
    <row r="142" spans="1:5" ht="12.75" customHeight="1" thickBot="1">
      <c r="A142" s="259" t="s">
        <v>57</v>
      </c>
      <c r="B142" s="909" t="s">
        <v>97</v>
      </c>
      <c r="C142" s="909"/>
      <c r="D142" s="208"/>
      <c r="E142" s="758">
        <v>0</v>
      </c>
    </row>
    <row r="143" spans="1:5" ht="12.75" customHeight="1" thickBot="1">
      <c r="A143" s="976" t="s">
        <v>98</v>
      </c>
      <c r="B143" s="977"/>
      <c r="C143" s="977"/>
      <c r="D143" s="244"/>
      <c r="E143" s="757">
        <f>SUM(E144,E147)</f>
        <v>0</v>
      </c>
    </row>
    <row r="144" spans="1:5" ht="12.75" customHeight="1" hidden="1">
      <c r="A144" s="972" t="s">
        <v>55</v>
      </c>
      <c r="B144" s="974" t="s">
        <v>91</v>
      </c>
      <c r="C144" s="975"/>
      <c r="D144" s="260"/>
      <c r="E144" s="763">
        <f>SUM(E145:E146)</f>
        <v>0</v>
      </c>
    </row>
    <row r="145" spans="1:5" ht="12.75" customHeight="1" hidden="1">
      <c r="A145" s="972"/>
      <c r="B145" s="215" t="s">
        <v>55</v>
      </c>
      <c r="C145" s="216" t="s">
        <v>99</v>
      </c>
      <c r="D145" s="262"/>
      <c r="E145" s="764">
        <v>0</v>
      </c>
    </row>
    <row r="146" spans="1:5" ht="12.75" customHeight="1" hidden="1">
      <c r="A146" s="972"/>
      <c r="B146" s="215" t="s">
        <v>56</v>
      </c>
      <c r="C146" s="216" t="s">
        <v>100</v>
      </c>
      <c r="D146" s="262"/>
      <c r="E146" s="764">
        <v>0</v>
      </c>
    </row>
    <row r="147" spans="1:5" ht="12.75" customHeight="1" hidden="1">
      <c r="A147" s="972" t="s">
        <v>56</v>
      </c>
      <c r="B147" s="974" t="s">
        <v>94</v>
      </c>
      <c r="C147" s="975"/>
      <c r="D147" s="260"/>
      <c r="E147" s="318">
        <f>SUM(E148:E149)</f>
        <v>0</v>
      </c>
    </row>
    <row r="148" spans="1:5" ht="12.75" customHeight="1" hidden="1">
      <c r="A148" s="972"/>
      <c r="B148" s="215" t="s">
        <v>55</v>
      </c>
      <c r="C148" s="216" t="s">
        <v>99</v>
      </c>
      <c r="D148" s="205"/>
      <c r="E148" s="329">
        <v>0</v>
      </c>
    </row>
    <row r="149" spans="1:5" ht="12.75" customHeight="1" hidden="1" thickBot="1">
      <c r="A149" s="973"/>
      <c r="B149" s="218" t="s">
        <v>56</v>
      </c>
      <c r="C149" s="219" t="s">
        <v>100</v>
      </c>
      <c r="D149" s="220"/>
      <c r="E149" s="765">
        <v>0</v>
      </c>
    </row>
    <row r="150" spans="1:5" ht="12.75" customHeight="1">
      <c r="A150" s="905" t="s">
        <v>65</v>
      </c>
      <c r="B150" s="906"/>
      <c r="C150" s="907"/>
      <c r="D150" s="248" t="s">
        <v>469</v>
      </c>
      <c r="E150" s="766">
        <f>SUM(E151:E152)</f>
        <v>0</v>
      </c>
    </row>
    <row r="151" spans="1:5" ht="12.75" customHeight="1">
      <c r="A151" s="265" t="s">
        <v>55</v>
      </c>
      <c r="B151" s="911" t="s">
        <v>336</v>
      </c>
      <c r="C151" s="912"/>
      <c r="D151" s="266" t="s">
        <v>469</v>
      </c>
      <c r="E151" s="767">
        <v>0</v>
      </c>
    </row>
    <row r="152" spans="1:5" ht="12.75" customHeight="1" thickBot="1">
      <c r="A152" s="967" t="s">
        <v>56</v>
      </c>
      <c r="B152" s="911" t="s">
        <v>80</v>
      </c>
      <c r="C152" s="912"/>
      <c r="D152" s="266"/>
      <c r="E152" s="762">
        <f>SUM(E153:E154)</f>
        <v>0</v>
      </c>
    </row>
    <row r="153" spans="1:5" ht="12.75" customHeight="1" hidden="1">
      <c r="A153" s="968"/>
      <c r="B153" s="267" t="s">
        <v>55</v>
      </c>
      <c r="C153" s="268" t="s">
        <v>158</v>
      </c>
      <c r="D153" s="269" t="s">
        <v>469</v>
      </c>
      <c r="E153" s="767">
        <v>0</v>
      </c>
    </row>
    <row r="154" spans="1:5" ht="12.75" customHeight="1" hidden="1" thickBot="1">
      <c r="A154" s="969"/>
      <c r="B154" s="271" t="s">
        <v>56</v>
      </c>
      <c r="C154" s="272" t="s">
        <v>4</v>
      </c>
      <c r="D154" s="269" t="s">
        <v>469</v>
      </c>
      <c r="E154" s="768">
        <v>0</v>
      </c>
    </row>
    <row r="155" spans="1:5" ht="12.75" customHeight="1" thickBot="1">
      <c r="A155" s="274"/>
      <c r="B155" s="970" t="s">
        <v>87</v>
      </c>
      <c r="C155" s="970"/>
      <c r="D155" s="275"/>
      <c r="E155" s="769">
        <f>SUM(E150,E143,E139,E130)</f>
        <v>39168960</v>
      </c>
    </row>
    <row r="156" spans="1:5" ht="12.75" customHeight="1">
      <c r="A156" s="265">
        <v>1</v>
      </c>
      <c r="B156" s="971" t="s">
        <v>150</v>
      </c>
      <c r="C156" s="971"/>
      <c r="D156" s="228"/>
      <c r="E156" s="762">
        <f>SUM(E157:E158)</f>
        <v>0</v>
      </c>
    </row>
    <row r="157" spans="1:5" ht="12.75" customHeight="1" hidden="1">
      <c r="A157" s="963"/>
      <c r="B157" s="215" t="s">
        <v>55</v>
      </c>
      <c r="C157" s="276" t="s">
        <v>154</v>
      </c>
      <c r="D157" s="256"/>
      <c r="E157" s="329">
        <v>0</v>
      </c>
    </row>
    <row r="158" spans="1:5" ht="12.75" customHeight="1" hidden="1">
      <c r="A158" s="964"/>
      <c r="B158" s="215" t="s">
        <v>56</v>
      </c>
      <c r="C158" s="276" t="s">
        <v>35</v>
      </c>
      <c r="D158" s="256"/>
      <c r="E158" s="329">
        <v>0</v>
      </c>
    </row>
    <row r="159" spans="1:5" ht="12.75" customHeight="1" thickBot="1">
      <c r="A159" s="277" t="s">
        <v>56</v>
      </c>
      <c r="B159" s="965" t="s">
        <v>300</v>
      </c>
      <c r="C159" s="965"/>
      <c r="D159" s="251" t="s">
        <v>301</v>
      </c>
      <c r="E159" s="318">
        <f>SUM(E160:E162)</f>
        <v>0</v>
      </c>
    </row>
    <row r="160" spans="1:5" ht="12.75" customHeight="1" hidden="1">
      <c r="A160" s="963"/>
      <c r="B160" s="215" t="s">
        <v>55</v>
      </c>
      <c r="C160" s="690" t="s">
        <v>477</v>
      </c>
      <c r="D160" s="256" t="s">
        <v>478</v>
      </c>
      <c r="E160" s="329">
        <v>0</v>
      </c>
    </row>
    <row r="161" spans="1:5" ht="12.75" customHeight="1" hidden="1">
      <c r="A161" s="964"/>
      <c r="B161" s="215" t="s">
        <v>56</v>
      </c>
      <c r="C161" s="204" t="s">
        <v>302</v>
      </c>
      <c r="D161" s="256" t="s">
        <v>495</v>
      </c>
      <c r="E161" s="329">
        <v>0</v>
      </c>
    </row>
    <row r="162" spans="1:5" ht="12.75" customHeight="1" hidden="1" thickBot="1">
      <c r="A162" s="278"/>
      <c r="B162" s="279" t="s">
        <v>57</v>
      </c>
      <c r="C162" s="204" t="s">
        <v>303</v>
      </c>
      <c r="D162" s="280" t="s">
        <v>496</v>
      </c>
      <c r="E162" s="758">
        <v>0</v>
      </c>
    </row>
    <row r="163" spans="1:5" ht="12.75" customHeight="1" thickBot="1">
      <c r="A163" s="274"/>
      <c r="B163" s="966" t="s">
        <v>141</v>
      </c>
      <c r="C163" s="914"/>
      <c r="D163" s="275"/>
      <c r="E163" s="769">
        <f>SUM(E156,E159)</f>
        <v>0</v>
      </c>
    </row>
    <row r="164" spans="1:6" ht="12.75" customHeight="1" thickBot="1">
      <c r="A164" s="281"/>
      <c r="B164" s="958" t="s">
        <v>226</v>
      </c>
      <c r="C164" s="958"/>
      <c r="D164" s="282"/>
      <c r="E164" s="657">
        <f>SUM(E155,E163)</f>
        <v>39168960</v>
      </c>
      <c r="F164" s="459"/>
    </row>
    <row r="165" spans="1:6" ht="12.75" customHeight="1" thickBot="1">
      <c r="A165" s="195"/>
      <c r="B165" s="195"/>
      <c r="C165" s="197"/>
      <c r="D165" s="283"/>
      <c r="E165" s="242"/>
      <c r="F165" s="459"/>
    </row>
    <row r="166" spans="1:5" ht="12.75" customHeight="1">
      <c r="A166" s="243" t="s">
        <v>55</v>
      </c>
      <c r="B166" s="908" t="s">
        <v>223</v>
      </c>
      <c r="C166" s="908"/>
      <c r="D166" s="244"/>
      <c r="E166" s="757">
        <f>SUM(E130,E144,E151,E153,E157,E160,E161)</f>
        <v>35867034</v>
      </c>
    </row>
    <row r="167" spans="1:5" ht="12.75" customHeight="1" thickBot="1">
      <c r="A167" s="230" t="s">
        <v>56</v>
      </c>
      <c r="B167" s="909" t="s">
        <v>224</v>
      </c>
      <c r="C167" s="909"/>
      <c r="D167" s="246"/>
      <c r="E167" s="758">
        <f>SUM(E139,E147,E154,E158,E162)</f>
        <v>3301926</v>
      </c>
    </row>
    <row r="168" spans="1:5" ht="12.75" customHeight="1" thickBot="1">
      <c r="A168" s="239"/>
      <c r="B168" s="958" t="s">
        <v>226</v>
      </c>
      <c r="C168" s="958"/>
      <c r="D168" s="247"/>
      <c r="E168" s="657">
        <f>SUM(E166:E167)</f>
        <v>39168960</v>
      </c>
    </row>
    <row r="169" ht="12.75" customHeight="1"/>
    <row r="170" ht="12.75" customHeight="1"/>
    <row r="171" ht="12.75" customHeight="1"/>
    <row r="172" spans="1:5" ht="12.75" customHeight="1" thickBot="1">
      <c r="A172" s="194" t="s">
        <v>172</v>
      </c>
      <c r="B172" s="195"/>
      <c r="C172" s="196" t="s">
        <v>443</v>
      </c>
      <c r="D172" s="197"/>
      <c r="E172" s="290" t="s">
        <v>526</v>
      </c>
    </row>
    <row r="173" spans="1:5" ht="12.75" customHeight="1">
      <c r="A173" s="919" t="s">
        <v>273</v>
      </c>
      <c r="B173" s="920"/>
      <c r="C173" s="921"/>
      <c r="D173" s="917" t="s">
        <v>290</v>
      </c>
      <c r="E173" s="376" t="s">
        <v>655</v>
      </c>
    </row>
    <row r="174" spans="1:5" ht="12.75" customHeight="1" thickBot="1">
      <c r="A174" s="922"/>
      <c r="B174" s="923"/>
      <c r="C174" s="924"/>
      <c r="D174" s="918"/>
      <c r="E174" s="377" t="s">
        <v>164</v>
      </c>
    </row>
    <row r="175" spans="1:5" ht="12.75" customHeight="1">
      <c r="A175" s="905" t="s">
        <v>311</v>
      </c>
      <c r="B175" s="906"/>
      <c r="C175" s="907"/>
      <c r="D175" s="201"/>
      <c r="E175" s="770">
        <f>SUM(E176:E180)</f>
        <v>0</v>
      </c>
    </row>
    <row r="176" spans="1:5" ht="12.75" customHeight="1">
      <c r="A176" s="203" t="s">
        <v>55</v>
      </c>
      <c r="B176" s="204" t="s">
        <v>312</v>
      </c>
      <c r="C176" s="204"/>
      <c r="D176" s="205" t="s">
        <v>313</v>
      </c>
      <c r="E176" s="329">
        <v>0</v>
      </c>
    </row>
    <row r="177" spans="1:5" ht="12.75" customHeight="1">
      <c r="A177" s="203" t="s">
        <v>56</v>
      </c>
      <c r="B177" s="204" t="s">
        <v>314</v>
      </c>
      <c r="C177" s="204"/>
      <c r="D177" s="205" t="s">
        <v>315</v>
      </c>
      <c r="E177" s="329">
        <v>0</v>
      </c>
    </row>
    <row r="178" spans="1:5" ht="12.75" customHeight="1">
      <c r="A178" s="203" t="s">
        <v>57</v>
      </c>
      <c r="B178" s="204" t="s">
        <v>316</v>
      </c>
      <c r="C178" s="204"/>
      <c r="D178" s="205" t="s">
        <v>317</v>
      </c>
      <c r="E178" s="329">
        <v>0</v>
      </c>
    </row>
    <row r="179" spans="1:5" ht="12.75" customHeight="1">
      <c r="A179" s="203" t="s">
        <v>114</v>
      </c>
      <c r="B179" s="204" t="s">
        <v>283</v>
      </c>
      <c r="C179" s="204"/>
      <c r="D179" s="205" t="s">
        <v>318</v>
      </c>
      <c r="E179" s="329">
        <v>0</v>
      </c>
    </row>
    <row r="180" spans="1:5" ht="12.75" customHeight="1" thickBot="1">
      <c r="A180" s="203" t="s">
        <v>115</v>
      </c>
      <c r="B180" s="207" t="s">
        <v>103</v>
      </c>
      <c r="C180" s="207"/>
      <c r="D180" s="208" t="s">
        <v>319</v>
      </c>
      <c r="E180" s="758">
        <v>0</v>
      </c>
    </row>
    <row r="181" spans="1:5" ht="12.75" customHeight="1">
      <c r="A181" s="905" t="s">
        <v>89</v>
      </c>
      <c r="B181" s="906"/>
      <c r="C181" s="907"/>
      <c r="D181" s="201"/>
      <c r="E181" s="770">
        <f>SUM(E182:E184)</f>
        <v>0</v>
      </c>
    </row>
    <row r="182" spans="1:5" ht="12.75" customHeight="1">
      <c r="A182" s="203" t="s">
        <v>55</v>
      </c>
      <c r="B182" s="204" t="s">
        <v>88</v>
      </c>
      <c r="C182" s="204"/>
      <c r="D182" s="205" t="s">
        <v>320</v>
      </c>
      <c r="E182" s="329">
        <v>0</v>
      </c>
    </row>
    <row r="183" spans="1:5" ht="12.75" customHeight="1">
      <c r="A183" s="203" t="s">
        <v>56</v>
      </c>
      <c r="B183" s="204" t="s">
        <v>90</v>
      </c>
      <c r="C183" s="204"/>
      <c r="D183" s="205" t="s">
        <v>330</v>
      </c>
      <c r="E183" s="329">
        <v>0</v>
      </c>
    </row>
    <row r="184" spans="1:5" ht="12.75" customHeight="1" thickBot="1">
      <c r="A184" s="203" t="s">
        <v>57</v>
      </c>
      <c r="B184" s="207" t="s">
        <v>96</v>
      </c>
      <c r="C184" s="207"/>
      <c r="D184" s="208" t="s">
        <v>329</v>
      </c>
      <c r="E184" s="329">
        <v>0</v>
      </c>
    </row>
    <row r="185" spans="1:5" ht="12.75" customHeight="1" thickBot="1">
      <c r="A185" s="905" t="s">
        <v>331</v>
      </c>
      <c r="B185" s="906"/>
      <c r="C185" s="907"/>
      <c r="D185" s="210" t="s">
        <v>332</v>
      </c>
      <c r="E185" s="770">
        <f>SUM(E189,E186)</f>
        <v>0</v>
      </c>
    </row>
    <row r="186" spans="1:5" ht="12.75" customHeight="1" hidden="1">
      <c r="A186" s="211" t="s">
        <v>55</v>
      </c>
      <c r="B186" s="911" t="s">
        <v>91</v>
      </c>
      <c r="C186" s="912"/>
      <c r="D186" s="213"/>
      <c r="E186" s="318">
        <f>SUM(E187:E188)</f>
        <v>0</v>
      </c>
    </row>
    <row r="187" spans="1:5" ht="12.75" customHeight="1" hidden="1">
      <c r="A187" s="211"/>
      <c r="B187" s="215" t="s">
        <v>55</v>
      </c>
      <c r="C187" s="216" t="s">
        <v>92</v>
      </c>
      <c r="D187" s="205"/>
      <c r="E187" s="329">
        <v>0</v>
      </c>
    </row>
    <row r="188" spans="1:5" ht="12.75" customHeight="1" hidden="1">
      <c r="A188" s="211"/>
      <c r="B188" s="215" t="s">
        <v>56</v>
      </c>
      <c r="C188" s="216" t="s">
        <v>93</v>
      </c>
      <c r="D188" s="205"/>
      <c r="E188" s="329">
        <v>0</v>
      </c>
    </row>
    <row r="189" spans="1:5" ht="12.75" customHeight="1" hidden="1">
      <c r="A189" s="211" t="s">
        <v>56</v>
      </c>
      <c r="B189" s="911" t="s">
        <v>94</v>
      </c>
      <c r="C189" s="912"/>
      <c r="D189" s="213"/>
      <c r="E189" s="318">
        <f>SUM(E191:E191)</f>
        <v>0</v>
      </c>
    </row>
    <row r="190" spans="1:5" ht="12.75" customHeight="1" hidden="1">
      <c r="A190" s="211"/>
      <c r="B190" s="215" t="s">
        <v>55</v>
      </c>
      <c r="C190" s="216" t="s">
        <v>92</v>
      </c>
      <c r="D190" s="205"/>
      <c r="E190" s="318">
        <v>0</v>
      </c>
    </row>
    <row r="191" spans="1:5" ht="12.75" customHeight="1" hidden="1" thickBot="1">
      <c r="A191" s="217"/>
      <c r="B191" s="218" t="s">
        <v>56</v>
      </c>
      <c r="C191" s="219" t="s">
        <v>95</v>
      </c>
      <c r="D191" s="220"/>
      <c r="E191" s="329">
        <v>0</v>
      </c>
    </row>
    <row r="192" spans="1:5" ht="12.75" customHeight="1" thickBot="1">
      <c r="A192" s="222"/>
      <c r="B192" s="913" t="s">
        <v>48</v>
      </c>
      <c r="C192" s="914"/>
      <c r="D192" s="225"/>
      <c r="E192" s="769">
        <f>SUM(E175,E181,E185)</f>
        <v>0</v>
      </c>
    </row>
    <row r="193" spans="1:5" ht="12.75" customHeight="1">
      <c r="A193" s="227" t="s">
        <v>55</v>
      </c>
      <c r="B193" s="915" t="s">
        <v>322</v>
      </c>
      <c r="C193" s="907"/>
      <c r="D193" s="228" t="s">
        <v>321</v>
      </c>
      <c r="E193" s="762">
        <f>SUM(E194:E195)</f>
        <v>0</v>
      </c>
    </row>
    <row r="194" spans="1:5" ht="12.75" customHeight="1">
      <c r="A194" s="230"/>
      <c r="B194" s="231" t="s">
        <v>55</v>
      </c>
      <c r="C194" s="232" t="s">
        <v>323</v>
      </c>
      <c r="D194" s="205" t="s">
        <v>324</v>
      </c>
      <c r="E194" s="329">
        <f>SUM('[4]művelődési ház'!$K$578)</f>
        <v>0</v>
      </c>
    </row>
    <row r="195" spans="1:5" ht="12.75" customHeight="1">
      <c r="A195" s="233"/>
      <c r="B195" s="231" t="s">
        <v>56</v>
      </c>
      <c r="C195" s="232" t="s">
        <v>49</v>
      </c>
      <c r="D195" s="205"/>
      <c r="E195" s="329">
        <v>0</v>
      </c>
    </row>
    <row r="196" spans="1:5" ht="12.75" customHeight="1">
      <c r="A196" s="234" t="s">
        <v>56</v>
      </c>
      <c r="B196" s="235" t="s">
        <v>333</v>
      </c>
      <c r="C196" s="235"/>
      <c r="D196" s="213" t="s">
        <v>334</v>
      </c>
      <c r="E196" s="318">
        <f>SUM(E197:E198)</f>
        <v>0</v>
      </c>
    </row>
    <row r="197" spans="1:5" ht="12.75" customHeight="1" hidden="1">
      <c r="A197" s="230"/>
      <c r="B197" s="215" t="s">
        <v>55</v>
      </c>
      <c r="C197" s="204" t="s">
        <v>36</v>
      </c>
      <c r="D197" s="205"/>
      <c r="E197" s="329">
        <v>0</v>
      </c>
    </row>
    <row r="198" spans="1:5" ht="12.75" customHeight="1" hidden="1">
      <c r="A198" s="233"/>
      <c r="B198" s="215" t="s">
        <v>56</v>
      </c>
      <c r="C198" s="204" t="s">
        <v>50</v>
      </c>
      <c r="D198" s="205"/>
      <c r="E198" s="329">
        <v>0</v>
      </c>
    </row>
    <row r="199" spans="1:5" ht="12.75" customHeight="1">
      <c r="A199" s="227" t="s">
        <v>57</v>
      </c>
      <c r="B199" s="911" t="s">
        <v>325</v>
      </c>
      <c r="C199" s="912"/>
      <c r="D199" s="213" t="s">
        <v>326</v>
      </c>
      <c r="E199" s="318">
        <f>SUM(E200:E201)</f>
        <v>13996156</v>
      </c>
    </row>
    <row r="200" spans="1:5" ht="12.75" customHeight="1">
      <c r="A200" s="230"/>
      <c r="B200" s="215" t="s">
        <v>55</v>
      </c>
      <c r="C200" s="204" t="s">
        <v>327</v>
      </c>
      <c r="D200" s="205" t="s">
        <v>546</v>
      </c>
      <c r="E200" s="329">
        <v>13996156</v>
      </c>
    </row>
    <row r="201" spans="1:5" ht="12.75" customHeight="1">
      <c r="A201" s="233"/>
      <c r="B201" s="215" t="s">
        <v>56</v>
      </c>
      <c r="C201" s="204" t="s">
        <v>328</v>
      </c>
      <c r="D201" s="205" t="s">
        <v>547</v>
      </c>
      <c r="E201" s="329">
        <v>0</v>
      </c>
    </row>
    <row r="202" spans="1:5" ht="12.75" customHeight="1" thickBot="1">
      <c r="A202" s="236"/>
      <c r="B202" s="931" t="s">
        <v>28</v>
      </c>
      <c r="C202" s="932"/>
      <c r="D202" s="237"/>
      <c r="E202" s="771">
        <f>SUM(E193,E196,E199)</f>
        <v>13996156</v>
      </c>
    </row>
    <row r="203" spans="1:6" ht="12.75" customHeight="1" thickBot="1">
      <c r="A203" s="239"/>
      <c r="B203" s="933" t="s">
        <v>232</v>
      </c>
      <c r="C203" s="934"/>
      <c r="D203" s="240"/>
      <c r="E203" s="657">
        <f>SUM(E192,E202)</f>
        <v>13996156</v>
      </c>
      <c r="F203" s="459"/>
    </row>
    <row r="204" spans="1:5" ht="12.75" customHeight="1" thickBot="1">
      <c r="A204" s="195"/>
      <c r="B204" s="195"/>
      <c r="C204" s="197"/>
      <c r="D204" s="197"/>
      <c r="E204" s="242"/>
    </row>
    <row r="205" spans="1:5" ht="12.75" customHeight="1">
      <c r="A205" s="243" t="s">
        <v>55</v>
      </c>
      <c r="B205" s="908" t="s">
        <v>81</v>
      </c>
      <c r="C205" s="908"/>
      <c r="D205" s="244"/>
      <c r="E205" s="757">
        <f>SUM(E176:E177,E186,E194,E197,E200,E179:E180)</f>
        <v>13996156</v>
      </c>
    </row>
    <row r="206" spans="1:5" ht="12.75" customHeight="1" thickBot="1">
      <c r="A206" s="230" t="s">
        <v>56</v>
      </c>
      <c r="B206" s="909" t="s">
        <v>29</v>
      </c>
      <c r="C206" s="909"/>
      <c r="D206" s="246"/>
      <c r="E206" s="758">
        <f>SUM(E181,E189,E195,E198,E201,E178)</f>
        <v>0</v>
      </c>
    </row>
    <row r="207" spans="1:5" ht="12.75" customHeight="1" thickBot="1">
      <c r="A207" s="239"/>
      <c r="B207" s="933" t="s">
        <v>232</v>
      </c>
      <c r="C207" s="934"/>
      <c r="D207" s="247"/>
      <c r="E207" s="657">
        <f>SUM(E205:E206)</f>
        <v>13996156</v>
      </c>
    </row>
    <row r="208" ht="12.75" customHeight="1"/>
    <row r="209" ht="12.75" customHeight="1"/>
    <row r="210" ht="12.75" customHeight="1"/>
    <row r="211" spans="1:5" ht="12.75" customHeight="1" thickBot="1">
      <c r="A211" s="194" t="s">
        <v>172</v>
      </c>
      <c r="B211" s="195"/>
      <c r="C211" s="196" t="s">
        <v>444</v>
      </c>
      <c r="E211" s="290" t="s">
        <v>526</v>
      </c>
    </row>
    <row r="212" spans="1:5" ht="12.75" customHeight="1">
      <c r="A212" s="925" t="s">
        <v>273</v>
      </c>
      <c r="B212" s="926"/>
      <c r="C212" s="927"/>
      <c r="D212" s="917" t="s">
        <v>290</v>
      </c>
      <c r="E212" s="376" t="s">
        <v>655</v>
      </c>
    </row>
    <row r="213" spans="1:5" ht="12.75" customHeight="1" thickBot="1">
      <c r="A213" s="928"/>
      <c r="B213" s="929"/>
      <c r="C213" s="930"/>
      <c r="D213" s="918"/>
      <c r="E213" s="377" t="s">
        <v>176</v>
      </c>
    </row>
    <row r="214" spans="1:5" ht="12.75" customHeight="1">
      <c r="A214" s="976" t="s">
        <v>27</v>
      </c>
      <c r="B214" s="977"/>
      <c r="C214" s="977"/>
      <c r="D214" s="248"/>
      <c r="E214" s="759">
        <f>SUM(E215,E221:E222)</f>
        <v>13752120</v>
      </c>
    </row>
    <row r="215" spans="1:5" ht="12.75" customHeight="1">
      <c r="A215" s="972" t="s">
        <v>55</v>
      </c>
      <c r="B215" s="974" t="s">
        <v>27</v>
      </c>
      <c r="C215" s="974"/>
      <c r="D215" s="251"/>
      <c r="E215" s="760">
        <f>SUM(E216:E220)</f>
        <v>13752120</v>
      </c>
    </row>
    <row r="216" spans="1:5" ht="12.75" customHeight="1">
      <c r="A216" s="972"/>
      <c r="B216" s="215" t="s">
        <v>55</v>
      </c>
      <c r="C216" s="204" t="s">
        <v>140</v>
      </c>
      <c r="D216" s="205" t="s">
        <v>291</v>
      </c>
      <c r="E216" s="329">
        <v>5733617</v>
      </c>
    </row>
    <row r="217" spans="1:5" ht="12.75" customHeight="1">
      <c r="A217" s="972"/>
      <c r="B217" s="215" t="s">
        <v>56</v>
      </c>
      <c r="C217" s="204" t="s">
        <v>162</v>
      </c>
      <c r="D217" s="205" t="s">
        <v>292</v>
      </c>
      <c r="E217" s="329">
        <v>1105519</v>
      </c>
    </row>
    <row r="218" spans="1:5" ht="12.75" customHeight="1">
      <c r="A218" s="972"/>
      <c r="B218" s="215" t="s">
        <v>57</v>
      </c>
      <c r="C218" s="204" t="s">
        <v>61</v>
      </c>
      <c r="D218" s="205" t="s">
        <v>293</v>
      </c>
      <c r="E218" s="329">
        <v>6912984</v>
      </c>
    </row>
    <row r="219" spans="1:5" ht="12.75" customHeight="1">
      <c r="A219" s="972"/>
      <c r="B219" s="215" t="s">
        <v>114</v>
      </c>
      <c r="C219" s="204" t="s">
        <v>161</v>
      </c>
      <c r="D219" s="205" t="s">
        <v>296</v>
      </c>
      <c r="E219" s="329">
        <v>0</v>
      </c>
    </row>
    <row r="220" spans="1:5" ht="12.75" customHeight="1">
      <c r="A220" s="972"/>
      <c r="B220" s="215" t="s">
        <v>115</v>
      </c>
      <c r="C220" s="204" t="s">
        <v>298</v>
      </c>
      <c r="D220" s="205" t="s">
        <v>297</v>
      </c>
      <c r="E220" s="329">
        <v>0</v>
      </c>
    </row>
    <row r="221" spans="1:5" ht="12.75" customHeight="1">
      <c r="A221" s="250" t="s">
        <v>56</v>
      </c>
      <c r="B221" s="965" t="s">
        <v>306</v>
      </c>
      <c r="C221" s="965"/>
      <c r="D221" s="213" t="s">
        <v>305</v>
      </c>
      <c r="E221" s="318">
        <v>0</v>
      </c>
    </row>
    <row r="222" spans="1:5" ht="12.75" customHeight="1" thickBot="1">
      <c r="A222" s="253" t="s">
        <v>57</v>
      </c>
      <c r="B222" s="978" t="s">
        <v>304</v>
      </c>
      <c r="C222" s="978"/>
      <c r="D222" s="254" t="s">
        <v>299</v>
      </c>
      <c r="E222" s="761">
        <v>0</v>
      </c>
    </row>
    <row r="223" spans="1:5" ht="12.75" customHeight="1">
      <c r="A223" s="905" t="s">
        <v>63</v>
      </c>
      <c r="B223" s="906"/>
      <c r="C223" s="907"/>
      <c r="D223" s="228"/>
      <c r="E223" s="762">
        <f>SUM(E224:E226)</f>
        <v>0</v>
      </c>
    </row>
    <row r="224" spans="1:5" ht="12.75" customHeight="1">
      <c r="A224" s="255" t="s">
        <v>55</v>
      </c>
      <c r="B224" s="935" t="s">
        <v>307</v>
      </c>
      <c r="C224" s="935"/>
      <c r="D224" s="256" t="s">
        <v>309</v>
      </c>
      <c r="E224" s="329">
        <v>0</v>
      </c>
    </row>
    <row r="225" spans="1:5" ht="12.75" customHeight="1">
      <c r="A225" s="255" t="s">
        <v>56</v>
      </c>
      <c r="B225" s="979" t="s">
        <v>308</v>
      </c>
      <c r="C225" s="980"/>
      <c r="D225" s="205" t="s">
        <v>310</v>
      </c>
      <c r="E225" s="329">
        <f>SUM('[4]művelődési ház'!$K$391)</f>
        <v>0</v>
      </c>
    </row>
    <row r="226" spans="1:5" ht="12.75" customHeight="1" thickBot="1">
      <c r="A226" s="259" t="s">
        <v>57</v>
      </c>
      <c r="B226" s="909" t="s">
        <v>97</v>
      </c>
      <c r="C226" s="909"/>
      <c r="D226" s="208"/>
      <c r="E226" s="758">
        <v>0</v>
      </c>
    </row>
    <row r="227" spans="1:5" ht="12.75" customHeight="1" thickBot="1">
      <c r="A227" s="976" t="s">
        <v>98</v>
      </c>
      <c r="B227" s="977"/>
      <c r="C227" s="977"/>
      <c r="D227" s="244"/>
      <c r="E227" s="757">
        <f>SUM(E228,E231)</f>
        <v>0</v>
      </c>
    </row>
    <row r="228" spans="1:5" ht="12.75" customHeight="1" hidden="1">
      <c r="A228" s="972" t="s">
        <v>55</v>
      </c>
      <c r="B228" s="974" t="s">
        <v>91</v>
      </c>
      <c r="C228" s="975"/>
      <c r="D228" s="260"/>
      <c r="E228" s="763">
        <f>SUM(E229:E230)</f>
        <v>0</v>
      </c>
    </row>
    <row r="229" spans="1:5" ht="12.75" customHeight="1" hidden="1">
      <c r="A229" s="972"/>
      <c r="B229" s="215" t="s">
        <v>55</v>
      </c>
      <c r="C229" s="216" t="s">
        <v>99</v>
      </c>
      <c r="D229" s="262"/>
      <c r="E229" s="764">
        <v>0</v>
      </c>
    </row>
    <row r="230" spans="1:5" ht="12.75" customHeight="1" hidden="1">
      <c r="A230" s="972"/>
      <c r="B230" s="215" t="s">
        <v>56</v>
      </c>
      <c r="C230" s="216" t="s">
        <v>100</v>
      </c>
      <c r="D230" s="262"/>
      <c r="E230" s="764">
        <v>0</v>
      </c>
    </row>
    <row r="231" spans="1:5" ht="12.75" customHeight="1" hidden="1">
      <c r="A231" s="972" t="s">
        <v>56</v>
      </c>
      <c r="B231" s="974" t="s">
        <v>94</v>
      </c>
      <c r="C231" s="975"/>
      <c r="D231" s="260"/>
      <c r="E231" s="318">
        <f>SUM(E232:E233)</f>
        <v>0</v>
      </c>
    </row>
    <row r="232" spans="1:5" ht="12.75" customHeight="1" hidden="1">
      <c r="A232" s="972"/>
      <c r="B232" s="215" t="s">
        <v>55</v>
      </c>
      <c r="C232" s="216" t="s">
        <v>99</v>
      </c>
      <c r="D232" s="205"/>
      <c r="E232" s="329">
        <v>0</v>
      </c>
    </row>
    <row r="233" spans="1:5" ht="12.75" customHeight="1" hidden="1" thickBot="1">
      <c r="A233" s="973"/>
      <c r="B233" s="218" t="s">
        <v>56</v>
      </c>
      <c r="C233" s="219" t="s">
        <v>100</v>
      </c>
      <c r="D233" s="220"/>
      <c r="E233" s="765">
        <v>0</v>
      </c>
    </row>
    <row r="234" spans="1:5" ht="12.75" customHeight="1">
      <c r="A234" s="905" t="s">
        <v>65</v>
      </c>
      <c r="B234" s="906"/>
      <c r="C234" s="907"/>
      <c r="D234" s="248" t="s">
        <v>469</v>
      </c>
      <c r="E234" s="766">
        <f>SUM(E235:E236)</f>
        <v>0</v>
      </c>
    </row>
    <row r="235" spans="1:5" ht="12.75" customHeight="1">
      <c r="A235" s="265" t="s">
        <v>55</v>
      </c>
      <c r="B235" s="911" t="s">
        <v>336</v>
      </c>
      <c r="C235" s="912"/>
      <c r="D235" s="266" t="s">
        <v>469</v>
      </c>
      <c r="E235" s="767">
        <v>0</v>
      </c>
    </row>
    <row r="236" spans="1:5" ht="12.75" customHeight="1" thickBot="1">
      <c r="A236" s="967" t="s">
        <v>56</v>
      </c>
      <c r="B236" s="911" t="s">
        <v>80</v>
      </c>
      <c r="C236" s="912"/>
      <c r="D236" s="266"/>
      <c r="E236" s="762">
        <f>SUM(E237:E238)</f>
        <v>0</v>
      </c>
    </row>
    <row r="237" spans="1:5" ht="12.75" customHeight="1" hidden="1">
      <c r="A237" s="968"/>
      <c r="B237" s="267" t="s">
        <v>55</v>
      </c>
      <c r="C237" s="268" t="s">
        <v>158</v>
      </c>
      <c r="D237" s="269" t="s">
        <v>469</v>
      </c>
      <c r="E237" s="767">
        <v>0</v>
      </c>
    </row>
    <row r="238" spans="1:5" ht="12.75" customHeight="1" hidden="1" thickBot="1">
      <c r="A238" s="969"/>
      <c r="B238" s="271" t="s">
        <v>56</v>
      </c>
      <c r="C238" s="272" t="s">
        <v>4</v>
      </c>
      <c r="D238" s="269" t="s">
        <v>469</v>
      </c>
      <c r="E238" s="768">
        <v>0</v>
      </c>
    </row>
    <row r="239" spans="1:5" ht="12.75" customHeight="1" thickBot="1">
      <c r="A239" s="274"/>
      <c r="B239" s="970" t="s">
        <v>87</v>
      </c>
      <c r="C239" s="970"/>
      <c r="D239" s="275"/>
      <c r="E239" s="769">
        <f>SUM(E214,E223,E227,E234)</f>
        <v>13752120</v>
      </c>
    </row>
    <row r="240" spans="1:5" ht="12.75" customHeight="1">
      <c r="A240" s="265">
        <v>1</v>
      </c>
      <c r="B240" s="971" t="s">
        <v>150</v>
      </c>
      <c r="C240" s="971"/>
      <c r="D240" s="228"/>
      <c r="E240" s="762">
        <f>SUM(E241:E242)</f>
        <v>0</v>
      </c>
    </row>
    <row r="241" spans="1:5" ht="12.75" customHeight="1" hidden="1">
      <c r="A241" s="963"/>
      <c r="B241" s="215" t="s">
        <v>55</v>
      </c>
      <c r="C241" s="276" t="s">
        <v>154</v>
      </c>
      <c r="D241" s="256"/>
      <c r="E241" s="329">
        <v>0</v>
      </c>
    </row>
    <row r="242" spans="1:5" ht="12.75" customHeight="1" hidden="1">
      <c r="A242" s="964"/>
      <c r="B242" s="215" t="s">
        <v>56</v>
      </c>
      <c r="C242" s="276" t="s">
        <v>35</v>
      </c>
      <c r="D242" s="256"/>
      <c r="E242" s="329">
        <v>0</v>
      </c>
    </row>
    <row r="243" spans="1:5" ht="12.75" customHeight="1" thickBot="1">
      <c r="A243" s="277" t="s">
        <v>56</v>
      </c>
      <c r="B243" s="965" t="s">
        <v>300</v>
      </c>
      <c r="C243" s="965"/>
      <c r="D243" s="251" t="s">
        <v>301</v>
      </c>
      <c r="E243" s="318">
        <f>SUM(E244:E246)</f>
        <v>0</v>
      </c>
    </row>
    <row r="244" spans="1:5" ht="12.75" customHeight="1" hidden="1">
      <c r="A244" s="963"/>
      <c r="B244" s="215" t="s">
        <v>55</v>
      </c>
      <c r="C244" s="690" t="s">
        <v>477</v>
      </c>
      <c r="D244" s="256" t="s">
        <v>478</v>
      </c>
      <c r="E244" s="329">
        <v>0</v>
      </c>
    </row>
    <row r="245" spans="1:5" ht="12.75" customHeight="1" hidden="1">
      <c r="A245" s="964"/>
      <c r="B245" s="215" t="s">
        <v>56</v>
      </c>
      <c r="C245" s="204" t="s">
        <v>302</v>
      </c>
      <c r="D245" s="256" t="s">
        <v>495</v>
      </c>
      <c r="E245" s="329">
        <v>0</v>
      </c>
    </row>
    <row r="246" spans="1:5" ht="12.75" customHeight="1" hidden="1" thickBot="1">
      <c r="A246" s="278"/>
      <c r="B246" s="279" t="s">
        <v>57</v>
      </c>
      <c r="C246" s="204" t="s">
        <v>303</v>
      </c>
      <c r="D246" s="280" t="s">
        <v>496</v>
      </c>
      <c r="E246" s="758">
        <v>0</v>
      </c>
    </row>
    <row r="247" spans="1:5" ht="12.75" customHeight="1" thickBot="1">
      <c r="A247" s="274"/>
      <c r="B247" s="966" t="s">
        <v>141</v>
      </c>
      <c r="C247" s="914"/>
      <c r="D247" s="275"/>
      <c r="E247" s="769">
        <f>SUM(E240,E243)</f>
        <v>0</v>
      </c>
    </row>
    <row r="248" spans="1:6" ht="12.75" customHeight="1" thickBot="1">
      <c r="A248" s="281"/>
      <c r="B248" s="933" t="s">
        <v>227</v>
      </c>
      <c r="C248" s="934"/>
      <c r="D248" s="282"/>
      <c r="E248" s="657">
        <f>SUM(E239,E247)</f>
        <v>13752120</v>
      </c>
      <c r="F248" s="459"/>
    </row>
    <row r="249" spans="1:6" ht="12.75" customHeight="1" thickBot="1">
      <c r="A249" s="195"/>
      <c r="B249" s="195"/>
      <c r="C249" s="197"/>
      <c r="D249" s="283"/>
      <c r="E249" s="242"/>
      <c r="F249" s="459"/>
    </row>
    <row r="250" spans="1:6" ht="12.75" customHeight="1">
      <c r="A250" s="243" t="s">
        <v>55</v>
      </c>
      <c r="B250" s="908" t="s">
        <v>223</v>
      </c>
      <c r="C250" s="908"/>
      <c r="D250" s="244"/>
      <c r="E250" s="757">
        <f>SUM(E214,E228,E235,E237,E241,E244,E245)</f>
        <v>13752120</v>
      </c>
      <c r="F250" s="459"/>
    </row>
    <row r="251" spans="1:6" ht="12.75" customHeight="1" thickBot="1">
      <c r="A251" s="230" t="s">
        <v>56</v>
      </c>
      <c r="B251" s="909" t="s">
        <v>224</v>
      </c>
      <c r="C251" s="909"/>
      <c r="D251" s="246"/>
      <c r="E251" s="758">
        <f>SUM(E223,E231,E238,E242,E246)</f>
        <v>0</v>
      </c>
      <c r="F251" s="459"/>
    </row>
    <row r="252" spans="1:6" ht="12.75" customHeight="1" thickBot="1">
      <c r="A252" s="239"/>
      <c r="B252" s="958" t="s">
        <v>227</v>
      </c>
      <c r="C252" s="958"/>
      <c r="D252" s="247"/>
      <c r="E252" s="657">
        <f>SUM(E250:E251)</f>
        <v>13752120</v>
      </c>
      <c r="F252" s="459"/>
    </row>
    <row r="253" ht="12.75" customHeight="1"/>
    <row r="254" ht="12.75" customHeight="1"/>
    <row r="255" ht="12.75" customHeight="1"/>
    <row r="256" spans="1:5" ht="12.75" customHeight="1" thickBot="1">
      <c r="A256" s="194" t="s">
        <v>173</v>
      </c>
      <c r="B256" s="195"/>
      <c r="C256" s="196" t="s">
        <v>445</v>
      </c>
      <c r="D256" s="197"/>
      <c r="E256" s="290" t="s">
        <v>526</v>
      </c>
    </row>
    <row r="257" spans="1:5" ht="12.75" customHeight="1">
      <c r="A257" s="919" t="s">
        <v>273</v>
      </c>
      <c r="B257" s="920"/>
      <c r="C257" s="921"/>
      <c r="D257" s="917" t="s">
        <v>290</v>
      </c>
      <c r="E257" s="376" t="s">
        <v>655</v>
      </c>
    </row>
    <row r="258" spans="1:5" ht="12.75" customHeight="1" thickBot="1">
      <c r="A258" s="922"/>
      <c r="B258" s="923"/>
      <c r="C258" s="924"/>
      <c r="D258" s="918"/>
      <c r="E258" s="377" t="s">
        <v>164</v>
      </c>
    </row>
    <row r="259" spans="1:5" ht="12.75" customHeight="1">
      <c r="A259" s="905" t="s">
        <v>311</v>
      </c>
      <c r="B259" s="906"/>
      <c r="C259" s="907"/>
      <c r="D259" s="201"/>
      <c r="E259" s="770">
        <f>SUM(E260:E264)</f>
        <v>0</v>
      </c>
    </row>
    <row r="260" spans="1:5" ht="12.75" customHeight="1">
      <c r="A260" s="203" t="s">
        <v>55</v>
      </c>
      <c r="B260" s="204" t="s">
        <v>312</v>
      </c>
      <c r="C260" s="204"/>
      <c r="D260" s="205" t="s">
        <v>313</v>
      </c>
      <c r="E260" s="329">
        <v>0</v>
      </c>
    </row>
    <row r="261" spans="1:5" ht="12.75" customHeight="1">
      <c r="A261" s="203" t="s">
        <v>56</v>
      </c>
      <c r="B261" s="204" t="s">
        <v>314</v>
      </c>
      <c r="C261" s="204"/>
      <c r="D261" s="205" t="s">
        <v>315</v>
      </c>
      <c r="E261" s="329">
        <v>0</v>
      </c>
    </row>
    <row r="262" spans="1:5" ht="12.75" customHeight="1">
      <c r="A262" s="203" t="s">
        <v>57</v>
      </c>
      <c r="B262" s="204" t="s">
        <v>316</v>
      </c>
      <c r="C262" s="204"/>
      <c r="D262" s="205" t="s">
        <v>317</v>
      </c>
      <c r="E262" s="329">
        <v>0</v>
      </c>
    </row>
    <row r="263" spans="1:5" ht="12.75" customHeight="1">
      <c r="A263" s="203" t="s">
        <v>114</v>
      </c>
      <c r="B263" s="204" t="s">
        <v>283</v>
      </c>
      <c r="C263" s="204"/>
      <c r="D263" s="205" t="s">
        <v>318</v>
      </c>
      <c r="E263" s="329">
        <v>0</v>
      </c>
    </row>
    <row r="264" spans="1:5" ht="12.75" customHeight="1" thickBot="1">
      <c r="A264" s="203" t="s">
        <v>115</v>
      </c>
      <c r="B264" s="207" t="s">
        <v>103</v>
      </c>
      <c r="C264" s="207"/>
      <c r="D264" s="208" t="s">
        <v>319</v>
      </c>
      <c r="E264" s="758">
        <v>0</v>
      </c>
    </row>
    <row r="265" spans="1:5" ht="12.75" customHeight="1">
      <c r="A265" s="905" t="s">
        <v>89</v>
      </c>
      <c r="B265" s="906"/>
      <c r="C265" s="907"/>
      <c r="D265" s="201"/>
      <c r="E265" s="770">
        <f>SUM(E266:E268)</f>
        <v>0</v>
      </c>
    </row>
    <row r="266" spans="1:5" ht="12.75" customHeight="1">
      <c r="A266" s="203" t="s">
        <v>55</v>
      </c>
      <c r="B266" s="204" t="s">
        <v>88</v>
      </c>
      <c r="C266" s="204"/>
      <c r="D266" s="205" t="s">
        <v>320</v>
      </c>
      <c r="E266" s="329">
        <f>SUM('[4]ezüstkor'!$K$566)</f>
        <v>0</v>
      </c>
    </row>
    <row r="267" spans="1:5" ht="12.75" customHeight="1">
      <c r="A267" s="203" t="s">
        <v>56</v>
      </c>
      <c r="B267" s="204" t="s">
        <v>90</v>
      </c>
      <c r="C267" s="204"/>
      <c r="D267" s="205" t="s">
        <v>330</v>
      </c>
      <c r="E267" s="329">
        <f>SUM('[3]ezüstkor'!$M$210)</f>
        <v>0</v>
      </c>
    </row>
    <row r="268" spans="1:5" ht="12.75" customHeight="1" thickBot="1">
      <c r="A268" s="203" t="s">
        <v>57</v>
      </c>
      <c r="B268" s="207" t="s">
        <v>96</v>
      </c>
      <c r="C268" s="207"/>
      <c r="D268" s="208" t="s">
        <v>329</v>
      </c>
      <c r="E268" s="329">
        <f>SUM('[4]ezüstkor'!$K$575)</f>
        <v>0</v>
      </c>
    </row>
    <row r="269" spans="1:5" ht="12.75" customHeight="1" thickBot="1">
      <c r="A269" s="905" t="s">
        <v>331</v>
      </c>
      <c r="B269" s="906"/>
      <c r="C269" s="907"/>
      <c r="D269" s="210" t="s">
        <v>332</v>
      </c>
      <c r="E269" s="770">
        <f>SUM(E273,E270)</f>
        <v>0</v>
      </c>
    </row>
    <row r="270" spans="1:5" ht="12.75" customHeight="1" hidden="1">
      <c r="A270" s="211" t="s">
        <v>55</v>
      </c>
      <c r="B270" s="911" t="s">
        <v>91</v>
      </c>
      <c r="C270" s="912"/>
      <c r="D270" s="213"/>
      <c r="E270" s="318">
        <f>SUM(E271:E272)</f>
        <v>0</v>
      </c>
    </row>
    <row r="271" spans="1:5" ht="12.75" customHeight="1" hidden="1">
      <c r="A271" s="211"/>
      <c r="B271" s="215" t="s">
        <v>55</v>
      </c>
      <c r="C271" s="216" t="s">
        <v>92</v>
      </c>
      <c r="D271" s="205"/>
      <c r="E271" s="329">
        <v>0</v>
      </c>
    </row>
    <row r="272" spans="1:5" ht="12.75" customHeight="1" hidden="1">
      <c r="A272" s="211"/>
      <c r="B272" s="215" t="s">
        <v>56</v>
      </c>
      <c r="C272" s="216" t="s">
        <v>93</v>
      </c>
      <c r="D272" s="205"/>
      <c r="E272" s="329">
        <v>0</v>
      </c>
    </row>
    <row r="273" spans="1:5" ht="12.75" customHeight="1" hidden="1">
      <c r="A273" s="211" t="s">
        <v>56</v>
      </c>
      <c r="B273" s="911" t="s">
        <v>94</v>
      </c>
      <c r="C273" s="912"/>
      <c r="D273" s="213"/>
      <c r="E273" s="318">
        <f>SUM(E275:E275)</f>
        <v>0</v>
      </c>
    </row>
    <row r="274" spans="1:5" ht="12.75" customHeight="1" hidden="1">
      <c r="A274" s="211"/>
      <c r="B274" s="215" t="s">
        <v>55</v>
      </c>
      <c r="C274" s="216" t="s">
        <v>92</v>
      </c>
      <c r="D274" s="205"/>
      <c r="E274" s="318">
        <v>0</v>
      </c>
    </row>
    <row r="275" spans="1:5" ht="12.75" customHeight="1" hidden="1" thickBot="1">
      <c r="A275" s="217"/>
      <c r="B275" s="218" t="s">
        <v>56</v>
      </c>
      <c r="C275" s="219" t="s">
        <v>95</v>
      </c>
      <c r="D275" s="220"/>
      <c r="E275" s="329">
        <v>0</v>
      </c>
    </row>
    <row r="276" spans="1:5" ht="12.75" customHeight="1" thickBot="1">
      <c r="A276" s="222"/>
      <c r="B276" s="913" t="s">
        <v>48</v>
      </c>
      <c r="C276" s="914"/>
      <c r="D276" s="225"/>
      <c r="E276" s="769">
        <f>SUM(E259,E265,E269)</f>
        <v>0</v>
      </c>
    </row>
    <row r="277" spans="1:5" ht="12.75" customHeight="1">
      <c r="A277" s="227" t="s">
        <v>55</v>
      </c>
      <c r="B277" s="915" t="s">
        <v>322</v>
      </c>
      <c r="C277" s="907"/>
      <c r="D277" s="228" t="s">
        <v>321</v>
      </c>
      <c r="E277" s="762">
        <f>SUM(E278:E279)</f>
        <v>0</v>
      </c>
    </row>
    <row r="278" spans="1:5" ht="12.75" customHeight="1">
      <c r="A278" s="230"/>
      <c r="B278" s="231" t="s">
        <v>55</v>
      </c>
      <c r="C278" s="232" t="s">
        <v>323</v>
      </c>
      <c r="D278" s="205" t="s">
        <v>324</v>
      </c>
      <c r="E278" s="329">
        <f>SUM('[4]ezüstkor'!$K$580)</f>
        <v>0</v>
      </c>
    </row>
    <row r="279" spans="1:5" ht="12.75" customHeight="1">
      <c r="A279" s="233"/>
      <c r="B279" s="231" t="s">
        <v>56</v>
      </c>
      <c r="C279" s="232" t="s">
        <v>49</v>
      </c>
      <c r="D279" s="205"/>
      <c r="E279" s="329">
        <v>0</v>
      </c>
    </row>
    <row r="280" spans="1:5" ht="12.75" customHeight="1">
      <c r="A280" s="234" t="s">
        <v>56</v>
      </c>
      <c r="B280" s="235" t="s">
        <v>333</v>
      </c>
      <c r="C280" s="235"/>
      <c r="D280" s="213" t="s">
        <v>334</v>
      </c>
      <c r="E280" s="318">
        <f>SUM(E281:E282)</f>
        <v>0</v>
      </c>
    </row>
    <row r="281" spans="1:5" ht="12.75" customHeight="1" hidden="1">
      <c r="A281" s="230"/>
      <c r="B281" s="215" t="s">
        <v>55</v>
      </c>
      <c r="C281" s="204" t="s">
        <v>36</v>
      </c>
      <c r="D281" s="205"/>
      <c r="E281" s="329">
        <v>0</v>
      </c>
    </row>
    <row r="282" spans="1:5" ht="12.75" customHeight="1" hidden="1">
      <c r="A282" s="233"/>
      <c r="B282" s="215" t="s">
        <v>56</v>
      </c>
      <c r="C282" s="204" t="s">
        <v>50</v>
      </c>
      <c r="D282" s="205"/>
      <c r="E282" s="329">
        <v>0</v>
      </c>
    </row>
    <row r="283" spans="1:5" ht="12.75" customHeight="1">
      <c r="A283" s="227" t="s">
        <v>57</v>
      </c>
      <c r="B283" s="911" t="s">
        <v>325</v>
      </c>
      <c r="C283" s="912"/>
      <c r="D283" s="213" t="s">
        <v>326</v>
      </c>
      <c r="E283" s="318">
        <f>SUM(E284:E285)</f>
        <v>35066248</v>
      </c>
    </row>
    <row r="284" spans="1:5" ht="12.75" customHeight="1">
      <c r="A284" s="230"/>
      <c r="B284" s="215" t="s">
        <v>55</v>
      </c>
      <c r="C284" s="204" t="s">
        <v>327</v>
      </c>
      <c r="D284" s="205" t="s">
        <v>546</v>
      </c>
      <c r="E284" s="329">
        <v>35066248</v>
      </c>
    </row>
    <row r="285" spans="1:5" ht="12.75" customHeight="1">
      <c r="A285" s="233"/>
      <c r="B285" s="215" t="s">
        <v>56</v>
      </c>
      <c r="C285" s="204" t="s">
        <v>328</v>
      </c>
      <c r="D285" s="205" t="s">
        <v>547</v>
      </c>
      <c r="E285" s="329">
        <v>0</v>
      </c>
    </row>
    <row r="286" spans="1:5" ht="12.75" customHeight="1" thickBot="1">
      <c r="A286" s="236"/>
      <c r="B286" s="931" t="s">
        <v>28</v>
      </c>
      <c r="C286" s="932"/>
      <c r="D286" s="237"/>
      <c r="E286" s="771">
        <f>SUM(E277,E280,E283)</f>
        <v>35066248</v>
      </c>
    </row>
    <row r="287" spans="1:8" ht="12.75" customHeight="1" thickBot="1">
      <c r="A287" s="239"/>
      <c r="B287" s="903" t="s">
        <v>174</v>
      </c>
      <c r="C287" s="904"/>
      <c r="D287" s="240"/>
      <c r="E287" s="657">
        <f>SUM(E276,E286)</f>
        <v>35066248</v>
      </c>
      <c r="F287" s="459"/>
      <c r="G287" s="459"/>
      <c r="H287" s="459"/>
    </row>
    <row r="288" spans="1:8" ht="12.75" customHeight="1" thickBot="1">
      <c r="A288" s="195"/>
      <c r="B288" s="195"/>
      <c r="C288" s="197"/>
      <c r="D288" s="197"/>
      <c r="E288" s="242"/>
      <c r="F288" s="459"/>
      <c r="G288" s="459"/>
      <c r="H288" s="459"/>
    </row>
    <row r="289" spans="1:8" ht="12.75" customHeight="1">
      <c r="A289" s="243" t="s">
        <v>55</v>
      </c>
      <c r="B289" s="908" t="s">
        <v>81</v>
      </c>
      <c r="C289" s="908"/>
      <c r="D289" s="244"/>
      <c r="E289" s="757">
        <f>SUM(E260:E261,E270,E278,E281,E284,E263:E264)</f>
        <v>35066248</v>
      </c>
      <c r="F289" s="459"/>
      <c r="G289" s="459"/>
      <c r="H289" s="459"/>
    </row>
    <row r="290" spans="1:8" ht="12.75" customHeight="1" thickBot="1">
      <c r="A290" s="230" t="s">
        <v>56</v>
      </c>
      <c r="B290" s="909" t="s">
        <v>29</v>
      </c>
      <c r="C290" s="909"/>
      <c r="D290" s="246"/>
      <c r="E290" s="758">
        <f>SUM(E265,E273,E279,E282,E285,E262)</f>
        <v>0</v>
      </c>
      <c r="F290" s="459"/>
      <c r="G290" s="459"/>
      <c r="H290" s="459"/>
    </row>
    <row r="291" spans="1:8" ht="12.75" customHeight="1" thickBot="1">
      <c r="A291" s="239"/>
      <c r="B291" s="903" t="s">
        <v>174</v>
      </c>
      <c r="C291" s="904"/>
      <c r="D291" s="247"/>
      <c r="E291" s="657">
        <f>SUM(E289:E290)</f>
        <v>35066248</v>
      </c>
      <c r="F291" s="459"/>
      <c r="G291" s="459"/>
      <c r="H291" s="459"/>
    </row>
    <row r="292" ht="12.75" customHeight="1"/>
    <row r="293" ht="12.75" customHeight="1"/>
    <row r="294" ht="12.75" customHeight="1"/>
    <row r="295" spans="1:5" ht="12.75" customHeight="1" thickBot="1">
      <c r="A295" s="194" t="s">
        <v>173</v>
      </c>
      <c r="B295" s="195"/>
      <c r="C295" s="196" t="s">
        <v>446</v>
      </c>
      <c r="E295" s="290" t="s">
        <v>526</v>
      </c>
    </row>
    <row r="296" spans="1:5" ht="12.75" customHeight="1">
      <c r="A296" s="925" t="s">
        <v>273</v>
      </c>
      <c r="B296" s="926"/>
      <c r="C296" s="927"/>
      <c r="D296" s="917" t="s">
        <v>290</v>
      </c>
      <c r="E296" s="376" t="s">
        <v>655</v>
      </c>
    </row>
    <row r="297" spans="1:5" ht="12.75" customHeight="1" thickBot="1">
      <c r="A297" s="928"/>
      <c r="B297" s="929"/>
      <c r="C297" s="930"/>
      <c r="D297" s="918"/>
      <c r="E297" s="377" t="s">
        <v>176</v>
      </c>
    </row>
    <row r="298" spans="1:5" ht="12.75" customHeight="1">
      <c r="A298" s="976" t="s">
        <v>27</v>
      </c>
      <c r="B298" s="977"/>
      <c r="C298" s="977"/>
      <c r="D298" s="248"/>
      <c r="E298" s="759">
        <f>SUM(E299,E305:E306)</f>
        <v>35995373</v>
      </c>
    </row>
    <row r="299" spans="1:5" ht="12.75" customHeight="1">
      <c r="A299" s="972" t="s">
        <v>55</v>
      </c>
      <c r="B299" s="974" t="s">
        <v>27</v>
      </c>
      <c r="C299" s="974"/>
      <c r="D299" s="251"/>
      <c r="E299" s="760">
        <f>SUM(E300:E304)</f>
        <v>35995373</v>
      </c>
    </row>
    <row r="300" spans="1:5" ht="12.75" customHeight="1">
      <c r="A300" s="972"/>
      <c r="B300" s="215" t="s">
        <v>55</v>
      </c>
      <c r="C300" s="204" t="s">
        <v>140</v>
      </c>
      <c r="D300" s="205" t="s">
        <v>291</v>
      </c>
      <c r="E300" s="329">
        <v>30268362</v>
      </c>
    </row>
    <row r="301" spans="1:5" ht="12.75" customHeight="1">
      <c r="A301" s="972"/>
      <c r="B301" s="215" t="s">
        <v>56</v>
      </c>
      <c r="C301" s="204" t="s">
        <v>162</v>
      </c>
      <c r="D301" s="205" t="s">
        <v>292</v>
      </c>
      <c r="E301" s="329">
        <v>5727011</v>
      </c>
    </row>
    <row r="302" spans="1:5" ht="12.75" customHeight="1">
      <c r="A302" s="972"/>
      <c r="B302" s="215" t="s">
        <v>57</v>
      </c>
      <c r="C302" s="204" t="s">
        <v>61</v>
      </c>
      <c r="D302" s="205" t="s">
        <v>293</v>
      </c>
      <c r="E302" s="329">
        <v>0</v>
      </c>
    </row>
    <row r="303" spans="1:5" ht="12.75" customHeight="1">
      <c r="A303" s="972"/>
      <c r="B303" s="215" t="s">
        <v>114</v>
      </c>
      <c r="C303" s="204" t="s">
        <v>161</v>
      </c>
      <c r="D303" s="205" t="s">
        <v>296</v>
      </c>
      <c r="E303" s="329">
        <v>0</v>
      </c>
    </row>
    <row r="304" spans="1:5" ht="12.75" customHeight="1">
      <c r="A304" s="972"/>
      <c r="B304" s="215" t="s">
        <v>115</v>
      </c>
      <c r="C304" s="204" t="s">
        <v>298</v>
      </c>
      <c r="D304" s="205" t="s">
        <v>297</v>
      </c>
      <c r="E304" s="329">
        <v>0</v>
      </c>
    </row>
    <row r="305" spans="1:5" ht="12.75" customHeight="1">
      <c r="A305" s="250" t="s">
        <v>56</v>
      </c>
      <c r="B305" s="965" t="s">
        <v>306</v>
      </c>
      <c r="C305" s="965"/>
      <c r="D305" s="213" t="s">
        <v>305</v>
      </c>
      <c r="E305" s="318">
        <v>0</v>
      </c>
    </row>
    <row r="306" spans="1:5" ht="12.75" customHeight="1" thickBot="1">
      <c r="A306" s="253" t="s">
        <v>57</v>
      </c>
      <c r="B306" s="978" t="s">
        <v>304</v>
      </c>
      <c r="C306" s="978"/>
      <c r="D306" s="254" t="s">
        <v>299</v>
      </c>
      <c r="E306" s="761">
        <v>0</v>
      </c>
    </row>
    <row r="307" spans="1:5" ht="12.75" customHeight="1">
      <c r="A307" s="905" t="s">
        <v>63</v>
      </c>
      <c r="B307" s="906"/>
      <c r="C307" s="907"/>
      <c r="D307" s="228"/>
      <c r="E307" s="762">
        <f>SUM(E308:E310)</f>
        <v>0</v>
      </c>
    </row>
    <row r="308" spans="1:5" ht="12.75" customHeight="1">
      <c r="A308" s="255" t="s">
        <v>55</v>
      </c>
      <c r="B308" s="935" t="s">
        <v>307</v>
      </c>
      <c r="C308" s="935"/>
      <c r="D308" s="256" t="s">
        <v>309</v>
      </c>
      <c r="E308" s="329">
        <v>0</v>
      </c>
    </row>
    <row r="309" spans="1:5" ht="12.75" customHeight="1">
      <c r="A309" s="255" t="s">
        <v>56</v>
      </c>
      <c r="B309" s="979" t="s">
        <v>308</v>
      </c>
      <c r="C309" s="980"/>
      <c r="D309" s="205" t="s">
        <v>310</v>
      </c>
      <c r="E309" s="329">
        <f>SUM('[4]ezüstkor'!$K$403)</f>
        <v>0</v>
      </c>
    </row>
    <row r="310" spans="1:5" ht="12.75" customHeight="1" thickBot="1">
      <c r="A310" s="259" t="s">
        <v>57</v>
      </c>
      <c r="B310" s="909" t="s">
        <v>97</v>
      </c>
      <c r="C310" s="909"/>
      <c r="D310" s="208"/>
      <c r="E310" s="758">
        <v>0</v>
      </c>
    </row>
    <row r="311" spans="1:5" ht="12.75" customHeight="1" thickBot="1">
      <c r="A311" s="976" t="s">
        <v>98</v>
      </c>
      <c r="B311" s="977"/>
      <c r="C311" s="977"/>
      <c r="D311" s="244"/>
      <c r="E311" s="757">
        <f>SUM(E312,E315)</f>
        <v>0</v>
      </c>
    </row>
    <row r="312" spans="1:5" ht="12.75" customHeight="1" hidden="1">
      <c r="A312" s="972" t="s">
        <v>55</v>
      </c>
      <c r="B312" s="974" t="s">
        <v>91</v>
      </c>
      <c r="C312" s="975"/>
      <c r="D312" s="260"/>
      <c r="E312" s="763">
        <f>SUM(E313:E314)</f>
        <v>0</v>
      </c>
    </row>
    <row r="313" spans="1:5" ht="12.75" customHeight="1" hidden="1">
      <c r="A313" s="972"/>
      <c r="B313" s="215" t="s">
        <v>55</v>
      </c>
      <c r="C313" s="216" t="s">
        <v>99</v>
      </c>
      <c r="D313" s="262"/>
      <c r="E313" s="764">
        <v>0</v>
      </c>
    </row>
    <row r="314" spans="1:5" ht="12.75" customHeight="1" hidden="1">
      <c r="A314" s="972"/>
      <c r="B314" s="215" t="s">
        <v>56</v>
      </c>
      <c r="C314" s="216" t="s">
        <v>100</v>
      </c>
      <c r="D314" s="262"/>
      <c r="E314" s="764">
        <v>0</v>
      </c>
    </row>
    <row r="315" spans="1:5" ht="12.75" customHeight="1" hidden="1">
      <c r="A315" s="972" t="s">
        <v>56</v>
      </c>
      <c r="B315" s="974" t="s">
        <v>94</v>
      </c>
      <c r="C315" s="975"/>
      <c r="D315" s="260"/>
      <c r="E315" s="318">
        <f>SUM(E316:E317)</f>
        <v>0</v>
      </c>
    </row>
    <row r="316" spans="1:5" ht="12.75" customHeight="1" hidden="1">
      <c r="A316" s="972"/>
      <c r="B316" s="215" t="s">
        <v>55</v>
      </c>
      <c r="C316" s="216" t="s">
        <v>99</v>
      </c>
      <c r="D316" s="205"/>
      <c r="E316" s="329">
        <v>0</v>
      </c>
    </row>
    <row r="317" spans="1:5" ht="12.75" customHeight="1" hidden="1" thickBot="1">
      <c r="A317" s="973"/>
      <c r="B317" s="218" t="s">
        <v>56</v>
      </c>
      <c r="C317" s="219" t="s">
        <v>100</v>
      </c>
      <c r="D317" s="220"/>
      <c r="E317" s="765">
        <v>0</v>
      </c>
    </row>
    <row r="318" spans="1:5" ht="12.75" customHeight="1">
      <c r="A318" s="905" t="s">
        <v>65</v>
      </c>
      <c r="B318" s="906"/>
      <c r="C318" s="907"/>
      <c r="D318" s="248" t="s">
        <v>469</v>
      </c>
      <c r="E318" s="766">
        <f>SUM(E319:E320)</f>
        <v>0</v>
      </c>
    </row>
    <row r="319" spans="1:5" ht="12.75" customHeight="1">
      <c r="A319" s="265" t="s">
        <v>55</v>
      </c>
      <c r="B319" s="911" t="s">
        <v>336</v>
      </c>
      <c r="C319" s="912"/>
      <c r="D319" s="266" t="s">
        <v>469</v>
      </c>
      <c r="E319" s="767">
        <v>0</v>
      </c>
    </row>
    <row r="320" spans="1:5" ht="12.75" customHeight="1" thickBot="1">
      <c r="A320" s="967" t="s">
        <v>56</v>
      </c>
      <c r="B320" s="911" t="s">
        <v>80</v>
      </c>
      <c r="C320" s="912"/>
      <c r="D320" s="266"/>
      <c r="E320" s="762">
        <f>SUM(E321:E322)</f>
        <v>0</v>
      </c>
    </row>
    <row r="321" spans="1:5" ht="12.75" customHeight="1" hidden="1">
      <c r="A321" s="968"/>
      <c r="B321" s="267" t="s">
        <v>55</v>
      </c>
      <c r="C321" s="268" t="s">
        <v>158</v>
      </c>
      <c r="D321" s="269" t="s">
        <v>469</v>
      </c>
      <c r="E321" s="767">
        <v>0</v>
      </c>
    </row>
    <row r="322" spans="1:5" ht="12.75" customHeight="1" hidden="1" thickBot="1">
      <c r="A322" s="969"/>
      <c r="B322" s="271" t="s">
        <v>56</v>
      </c>
      <c r="C322" s="272" t="s">
        <v>4</v>
      </c>
      <c r="D322" s="269" t="s">
        <v>469</v>
      </c>
      <c r="E322" s="768">
        <v>0</v>
      </c>
    </row>
    <row r="323" spans="1:5" ht="12.75" customHeight="1" thickBot="1">
      <c r="A323" s="274"/>
      <c r="B323" s="970" t="s">
        <v>87</v>
      </c>
      <c r="C323" s="970"/>
      <c r="D323" s="275"/>
      <c r="E323" s="769">
        <f>SUM(E298,E307,E311,E318)</f>
        <v>35995373</v>
      </c>
    </row>
    <row r="324" spans="1:5" ht="12.75" customHeight="1">
      <c r="A324" s="265">
        <v>1</v>
      </c>
      <c r="B324" s="971" t="s">
        <v>150</v>
      </c>
      <c r="C324" s="971"/>
      <c r="D324" s="228"/>
      <c r="E324" s="762">
        <f>SUM(E325:E326)</f>
        <v>0</v>
      </c>
    </row>
    <row r="325" spans="1:5" ht="12.75" customHeight="1" hidden="1">
      <c r="A325" s="963"/>
      <c r="B325" s="215" t="s">
        <v>55</v>
      </c>
      <c r="C325" s="276" t="s">
        <v>154</v>
      </c>
      <c r="D325" s="256"/>
      <c r="E325" s="329">
        <v>0</v>
      </c>
    </row>
    <row r="326" spans="1:5" ht="12.75" customHeight="1" hidden="1">
      <c r="A326" s="964"/>
      <c r="B326" s="215" t="s">
        <v>56</v>
      </c>
      <c r="C326" s="276" t="s">
        <v>35</v>
      </c>
      <c r="D326" s="256"/>
      <c r="E326" s="329">
        <v>0</v>
      </c>
    </row>
    <row r="327" spans="1:5" ht="12.75" customHeight="1" thickBot="1">
      <c r="A327" s="277" t="s">
        <v>56</v>
      </c>
      <c r="B327" s="965" t="s">
        <v>300</v>
      </c>
      <c r="C327" s="965"/>
      <c r="D327" s="251" t="s">
        <v>301</v>
      </c>
      <c r="E327" s="318">
        <f>SUM(E328:E330)</f>
        <v>0</v>
      </c>
    </row>
    <row r="328" spans="1:5" ht="12.75" customHeight="1" hidden="1">
      <c r="A328" s="963"/>
      <c r="B328" s="215" t="s">
        <v>55</v>
      </c>
      <c r="C328" s="690" t="s">
        <v>477</v>
      </c>
      <c r="D328" s="256" t="s">
        <v>478</v>
      </c>
      <c r="E328" s="329">
        <v>0</v>
      </c>
    </row>
    <row r="329" spans="1:5" ht="12.75" customHeight="1" hidden="1">
      <c r="A329" s="964"/>
      <c r="B329" s="215" t="s">
        <v>56</v>
      </c>
      <c r="C329" s="204" t="s">
        <v>302</v>
      </c>
      <c r="D329" s="256" t="s">
        <v>495</v>
      </c>
      <c r="E329" s="329">
        <v>0</v>
      </c>
    </row>
    <row r="330" spans="1:5" ht="12.75" customHeight="1" hidden="1" thickBot="1">
      <c r="A330" s="278"/>
      <c r="B330" s="279" t="s">
        <v>57</v>
      </c>
      <c r="C330" s="204" t="s">
        <v>303</v>
      </c>
      <c r="D330" s="280" t="s">
        <v>496</v>
      </c>
      <c r="E330" s="758">
        <v>0</v>
      </c>
    </row>
    <row r="331" spans="1:5" ht="12.75" customHeight="1" thickBot="1">
      <c r="A331" s="274"/>
      <c r="B331" s="966" t="s">
        <v>141</v>
      </c>
      <c r="C331" s="914"/>
      <c r="D331" s="275"/>
      <c r="E331" s="769">
        <f>SUM(E324,E327)</f>
        <v>0</v>
      </c>
    </row>
    <row r="332" spans="1:5" ht="12.75" customHeight="1" thickBot="1">
      <c r="A332" s="281"/>
      <c r="B332" s="958" t="s">
        <v>228</v>
      </c>
      <c r="C332" s="958"/>
      <c r="D332" s="282"/>
      <c r="E332" s="657">
        <f>SUM(E323,E331)</f>
        <v>35995373</v>
      </c>
    </row>
    <row r="333" spans="1:5" ht="12.75" customHeight="1" thickBot="1">
      <c r="A333" s="195"/>
      <c r="B333" s="195"/>
      <c r="C333" s="197"/>
      <c r="D333" s="283"/>
      <c r="E333" s="242"/>
    </row>
    <row r="334" spans="1:5" ht="12.75" customHeight="1">
      <c r="A334" s="243" t="s">
        <v>55</v>
      </c>
      <c r="B334" s="908" t="s">
        <v>223</v>
      </c>
      <c r="C334" s="908"/>
      <c r="D334" s="244"/>
      <c r="E334" s="757">
        <f>SUM(E298,E312,E319,E321,E325,E328,E329)</f>
        <v>35995373</v>
      </c>
    </row>
    <row r="335" spans="1:5" ht="12.75" customHeight="1" thickBot="1">
      <c r="A335" s="230" t="s">
        <v>56</v>
      </c>
      <c r="B335" s="909" t="s">
        <v>224</v>
      </c>
      <c r="C335" s="909"/>
      <c r="D335" s="246"/>
      <c r="E335" s="758">
        <f>SUM(E307,E315,E322,E326,E330)</f>
        <v>0</v>
      </c>
    </row>
    <row r="336" spans="1:5" ht="12.75" customHeight="1" thickBot="1">
      <c r="A336" s="239"/>
      <c r="B336" s="958" t="s">
        <v>228</v>
      </c>
      <c r="C336" s="958"/>
      <c r="D336" s="247"/>
      <c r="E336" s="657">
        <f>SUM(E334:E335)</f>
        <v>35995373</v>
      </c>
    </row>
    <row r="337" spans="1:5" ht="12.75" customHeight="1">
      <c r="A337" s="284"/>
      <c r="B337" s="285"/>
      <c r="C337" s="285"/>
      <c r="D337" s="286"/>
      <c r="E337" s="287"/>
    </row>
    <row r="338" spans="1:5" ht="12.75" customHeight="1">
      <c r="A338" s="284"/>
      <c r="B338" s="285"/>
      <c r="C338" s="285"/>
      <c r="D338" s="286"/>
      <c r="E338" s="287"/>
    </row>
    <row r="339" ht="12.75" customHeight="1"/>
    <row r="340" spans="1:5" ht="12.75" customHeight="1" thickBot="1">
      <c r="A340" s="194" t="s">
        <v>175</v>
      </c>
      <c r="B340" s="195"/>
      <c r="C340" s="196" t="s">
        <v>518</v>
      </c>
      <c r="D340" s="197"/>
      <c r="E340" s="290" t="s">
        <v>526</v>
      </c>
    </row>
    <row r="341" spans="1:5" ht="12.75" customHeight="1">
      <c r="A341" s="919" t="s">
        <v>273</v>
      </c>
      <c r="B341" s="920"/>
      <c r="C341" s="921"/>
      <c r="D341" s="917" t="s">
        <v>290</v>
      </c>
      <c r="E341" s="376" t="s">
        <v>655</v>
      </c>
    </row>
    <row r="342" spans="1:5" ht="12.75" customHeight="1" thickBot="1">
      <c r="A342" s="922"/>
      <c r="B342" s="923"/>
      <c r="C342" s="924"/>
      <c r="D342" s="918"/>
      <c r="E342" s="377" t="s">
        <v>164</v>
      </c>
    </row>
    <row r="343" spans="1:5" ht="12.75" customHeight="1">
      <c r="A343" s="905" t="s">
        <v>311</v>
      </c>
      <c r="B343" s="906"/>
      <c r="C343" s="907"/>
      <c r="D343" s="201"/>
      <c r="E343" s="770">
        <f>SUM(E344:E348)</f>
        <v>0</v>
      </c>
    </row>
    <row r="344" spans="1:5" ht="12.75" customHeight="1">
      <c r="A344" s="203" t="s">
        <v>55</v>
      </c>
      <c r="B344" s="204" t="s">
        <v>312</v>
      </c>
      <c r="C344" s="204"/>
      <c r="D344" s="205" t="s">
        <v>313</v>
      </c>
      <c r="E344" s="329">
        <v>0</v>
      </c>
    </row>
    <row r="345" spans="1:5" ht="12.75" customHeight="1">
      <c r="A345" s="203" t="s">
        <v>56</v>
      </c>
      <c r="B345" s="204" t="s">
        <v>314</v>
      </c>
      <c r="C345" s="204"/>
      <c r="D345" s="205" t="s">
        <v>315</v>
      </c>
      <c r="E345" s="329">
        <v>0</v>
      </c>
    </row>
    <row r="346" spans="1:5" ht="12.75" customHeight="1">
      <c r="A346" s="203" t="s">
        <v>57</v>
      </c>
      <c r="B346" s="204" t="s">
        <v>316</v>
      </c>
      <c r="C346" s="204"/>
      <c r="D346" s="205" t="s">
        <v>317</v>
      </c>
      <c r="E346" s="329">
        <v>0</v>
      </c>
    </row>
    <row r="347" spans="1:5" ht="12.75" customHeight="1">
      <c r="A347" s="203" t="s">
        <v>114</v>
      </c>
      <c r="B347" s="204" t="s">
        <v>283</v>
      </c>
      <c r="C347" s="204"/>
      <c r="D347" s="205" t="s">
        <v>318</v>
      </c>
      <c r="E347" s="329">
        <v>0</v>
      </c>
    </row>
    <row r="348" spans="1:5" ht="12.75" customHeight="1" thickBot="1">
      <c r="A348" s="203" t="s">
        <v>115</v>
      </c>
      <c r="B348" s="207" t="s">
        <v>103</v>
      </c>
      <c r="C348" s="207"/>
      <c r="D348" s="208" t="s">
        <v>319</v>
      </c>
      <c r="E348" s="758">
        <v>0</v>
      </c>
    </row>
    <row r="349" spans="1:5" ht="12.75" customHeight="1">
      <c r="A349" s="905" t="s">
        <v>89</v>
      </c>
      <c r="B349" s="906"/>
      <c r="C349" s="907"/>
      <c r="D349" s="201"/>
      <c r="E349" s="770">
        <f>SUM(E350:E352)</f>
        <v>0</v>
      </c>
    </row>
    <row r="350" spans="1:5" ht="12.75" customHeight="1">
      <c r="A350" s="203" t="s">
        <v>55</v>
      </c>
      <c r="B350" s="204" t="s">
        <v>88</v>
      </c>
      <c r="C350" s="204"/>
      <c r="D350" s="205" t="s">
        <v>320</v>
      </c>
      <c r="E350" s="329">
        <v>0</v>
      </c>
    </row>
    <row r="351" spans="1:5" ht="12.75" customHeight="1">
      <c r="A351" s="203" t="s">
        <v>56</v>
      </c>
      <c r="B351" s="204" t="s">
        <v>90</v>
      </c>
      <c r="C351" s="204"/>
      <c r="D351" s="205" t="s">
        <v>330</v>
      </c>
      <c r="E351" s="329">
        <v>0</v>
      </c>
    </row>
    <row r="352" spans="1:5" ht="12.75" customHeight="1" thickBot="1">
      <c r="A352" s="203" t="s">
        <v>57</v>
      </c>
      <c r="B352" s="207" t="s">
        <v>96</v>
      </c>
      <c r="C352" s="207"/>
      <c r="D352" s="208" t="s">
        <v>329</v>
      </c>
      <c r="E352" s="329">
        <v>0</v>
      </c>
    </row>
    <row r="353" spans="1:5" ht="12.75" customHeight="1" thickBot="1">
      <c r="A353" s="905" t="s">
        <v>331</v>
      </c>
      <c r="B353" s="906"/>
      <c r="C353" s="907"/>
      <c r="D353" s="210" t="s">
        <v>332</v>
      </c>
      <c r="E353" s="770">
        <f>SUM(E357,E354)</f>
        <v>0</v>
      </c>
    </row>
    <row r="354" spans="1:5" ht="12.75" customHeight="1" hidden="1">
      <c r="A354" s="211" t="s">
        <v>55</v>
      </c>
      <c r="B354" s="911" t="s">
        <v>91</v>
      </c>
      <c r="C354" s="912"/>
      <c r="D354" s="213"/>
      <c r="E354" s="318">
        <f>SUM(E355:E356)</f>
        <v>0</v>
      </c>
    </row>
    <row r="355" spans="1:5" ht="12.75" customHeight="1" hidden="1">
      <c r="A355" s="211"/>
      <c r="B355" s="215" t="s">
        <v>55</v>
      </c>
      <c r="C355" s="216" t="s">
        <v>92</v>
      </c>
      <c r="D355" s="205"/>
      <c r="E355" s="329">
        <v>0</v>
      </c>
    </row>
    <row r="356" spans="1:5" ht="12.75" customHeight="1" hidden="1">
      <c r="A356" s="211"/>
      <c r="B356" s="215" t="s">
        <v>56</v>
      </c>
      <c r="C356" s="216" t="s">
        <v>93</v>
      </c>
      <c r="D356" s="205"/>
      <c r="E356" s="329">
        <v>0</v>
      </c>
    </row>
    <row r="357" spans="1:5" ht="12.75" customHeight="1" hidden="1">
      <c r="A357" s="211" t="s">
        <v>56</v>
      </c>
      <c r="B357" s="911" t="s">
        <v>94</v>
      </c>
      <c r="C357" s="912"/>
      <c r="D357" s="213"/>
      <c r="E357" s="318">
        <f>SUM(E359:E359)</f>
        <v>0</v>
      </c>
    </row>
    <row r="358" spans="1:5" ht="12.75" customHeight="1" hidden="1">
      <c r="A358" s="211"/>
      <c r="B358" s="215" t="s">
        <v>55</v>
      </c>
      <c r="C358" s="216" t="s">
        <v>92</v>
      </c>
      <c r="D358" s="205"/>
      <c r="E358" s="318">
        <v>0</v>
      </c>
    </row>
    <row r="359" spans="1:5" ht="12.75" customHeight="1" hidden="1" thickBot="1">
      <c r="A359" s="217"/>
      <c r="B359" s="218" t="s">
        <v>56</v>
      </c>
      <c r="C359" s="219" t="s">
        <v>95</v>
      </c>
      <c r="D359" s="220"/>
      <c r="E359" s="329">
        <v>0</v>
      </c>
    </row>
    <row r="360" spans="1:5" ht="12.75" customHeight="1" thickBot="1">
      <c r="A360" s="222"/>
      <c r="B360" s="913" t="s">
        <v>48</v>
      </c>
      <c r="C360" s="914"/>
      <c r="D360" s="225"/>
      <c r="E360" s="769">
        <f>SUM(E343,E349,E353)</f>
        <v>0</v>
      </c>
    </row>
    <row r="361" spans="1:5" ht="12.75" customHeight="1">
      <c r="A361" s="227" t="s">
        <v>55</v>
      </c>
      <c r="B361" s="915" t="s">
        <v>322</v>
      </c>
      <c r="C361" s="907"/>
      <c r="D361" s="228" t="s">
        <v>321</v>
      </c>
      <c r="E361" s="762">
        <f>SUM(E362:E363)</f>
        <v>0</v>
      </c>
    </row>
    <row r="362" spans="1:5" ht="12.75" customHeight="1">
      <c r="A362" s="230"/>
      <c r="B362" s="231" t="s">
        <v>55</v>
      </c>
      <c r="C362" s="232" t="s">
        <v>323</v>
      </c>
      <c r="D362" s="205" t="s">
        <v>324</v>
      </c>
      <c r="E362" s="329">
        <v>0</v>
      </c>
    </row>
    <row r="363" spans="1:5" ht="12.75" customHeight="1">
      <c r="A363" s="233"/>
      <c r="B363" s="231" t="s">
        <v>56</v>
      </c>
      <c r="C363" s="232" t="s">
        <v>49</v>
      </c>
      <c r="D363" s="205"/>
      <c r="E363" s="329">
        <v>0</v>
      </c>
    </row>
    <row r="364" spans="1:5" ht="12.75" customHeight="1">
      <c r="A364" s="234" t="s">
        <v>56</v>
      </c>
      <c r="B364" s="235" t="s">
        <v>333</v>
      </c>
      <c r="C364" s="235"/>
      <c r="D364" s="213" t="s">
        <v>334</v>
      </c>
      <c r="E364" s="318">
        <f>SUM(E365:E366)</f>
        <v>0</v>
      </c>
    </row>
    <row r="365" spans="1:5" ht="12.75" customHeight="1" hidden="1">
      <c r="A365" s="230"/>
      <c r="B365" s="215" t="s">
        <v>55</v>
      </c>
      <c r="C365" s="204" t="s">
        <v>36</v>
      </c>
      <c r="D365" s="205"/>
      <c r="E365" s="329">
        <v>0</v>
      </c>
    </row>
    <row r="366" spans="1:5" ht="12.75" customHeight="1" hidden="1">
      <c r="A366" s="233"/>
      <c r="B366" s="215" t="s">
        <v>56</v>
      </c>
      <c r="C366" s="204" t="s">
        <v>50</v>
      </c>
      <c r="D366" s="205"/>
      <c r="E366" s="329">
        <v>0</v>
      </c>
    </row>
    <row r="367" spans="1:5" ht="12.75" customHeight="1">
      <c r="A367" s="227" t="s">
        <v>57</v>
      </c>
      <c r="B367" s="911" t="s">
        <v>325</v>
      </c>
      <c r="C367" s="912"/>
      <c r="D367" s="213" t="s">
        <v>326</v>
      </c>
      <c r="E367" s="318">
        <f>SUM(E368:E369)</f>
        <v>196815624</v>
      </c>
    </row>
    <row r="368" spans="1:5" ht="12.75" customHeight="1">
      <c r="A368" s="230"/>
      <c r="B368" s="215" t="s">
        <v>55</v>
      </c>
      <c r="C368" s="204" t="s">
        <v>327</v>
      </c>
      <c r="D368" s="205" t="s">
        <v>546</v>
      </c>
      <c r="E368" s="329">
        <v>196815624</v>
      </c>
    </row>
    <row r="369" spans="1:5" ht="12.75" customHeight="1">
      <c r="A369" s="233"/>
      <c r="B369" s="215" t="s">
        <v>56</v>
      </c>
      <c r="C369" s="204" t="s">
        <v>328</v>
      </c>
      <c r="D369" s="205" t="s">
        <v>547</v>
      </c>
      <c r="E369" s="329">
        <v>0</v>
      </c>
    </row>
    <row r="370" spans="1:5" ht="12.75" customHeight="1" thickBot="1">
      <c r="A370" s="236"/>
      <c r="B370" s="931" t="s">
        <v>28</v>
      </c>
      <c r="C370" s="932"/>
      <c r="D370" s="237"/>
      <c r="E370" s="771">
        <f>SUM(E361,E364,E367)</f>
        <v>196815624</v>
      </c>
    </row>
    <row r="371" spans="1:5" ht="12.75" customHeight="1" thickBot="1">
      <c r="A371" s="239"/>
      <c r="B371" s="903" t="s">
        <v>512</v>
      </c>
      <c r="C371" s="904"/>
      <c r="D371" s="240"/>
      <c r="E371" s="657">
        <f>SUM(E360,E370)</f>
        <v>196815624</v>
      </c>
    </row>
    <row r="372" spans="1:5" ht="12.75" customHeight="1" thickBot="1">
      <c r="A372" s="195"/>
      <c r="B372" s="195"/>
      <c r="C372" s="197"/>
      <c r="D372" s="197"/>
      <c r="E372" s="242"/>
    </row>
    <row r="373" spans="1:5" ht="12.75" customHeight="1">
      <c r="A373" s="243" t="s">
        <v>55</v>
      </c>
      <c r="B373" s="908" t="s">
        <v>81</v>
      </c>
      <c r="C373" s="908"/>
      <c r="D373" s="244"/>
      <c r="E373" s="757">
        <f>SUM(E344:E345,E354,E362,E365,E368,E347:E348)</f>
        <v>196815624</v>
      </c>
    </row>
    <row r="374" spans="1:5" ht="12.75" customHeight="1" thickBot="1">
      <c r="A374" s="230" t="s">
        <v>56</v>
      </c>
      <c r="B374" s="909" t="s">
        <v>29</v>
      </c>
      <c r="C374" s="909"/>
      <c r="D374" s="246"/>
      <c r="E374" s="758">
        <f>SUM(E349,E357,E363,E366,E369,E346)</f>
        <v>0</v>
      </c>
    </row>
    <row r="375" spans="1:5" ht="12.75" customHeight="1" thickBot="1">
      <c r="A375" s="239"/>
      <c r="B375" s="903" t="s">
        <v>512</v>
      </c>
      <c r="C375" s="904"/>
      <c r="D375" s="247"/>
      <c r="E375" s="657">
        <f>SUM(E373:E374)</f>
        <v>196815624</v>
      </c>
    </row>
    <row r="376" ht="12.75" customHeight="1"/>
    <row r="377" ht="12.75" customHeight="1"/>
    <row r="378" ht="12.75" customHeight="1"/>
    <row r="379" spans="1:5" ht="12.75" customHeight="1" thickBot="1">
      <c r="A379" s="194" t="s">
        <v>175</v>
      </c>
      <c r="B379" s="195"/>
      <c r="C379" s="196" t="s">
        <v>517</v>
      </c>
      <c r="E379" s="290" t="s">
        <v>526</v>
      </c>
    </row>
    <row r="380" spans="1:5" ht="12.75" customHeight="1">
      <c r="A380" s="925" t="s">
        <v>273</v>
      </c>
      <c r="B380" s="926"/>
      <c r="C380" s="927"/>
      <c r="D380" s="917" t="s">
        <v>290</v>
      </c>
      <c r="E380" s="376" t="s">
        <v>655</v>
      </c>
    </row>
    <row r="381" spans="1:5" ht="12.75" customHeight="1" thickBot="1">
      <c r="A381" s="928"/>
      <c r="B381" s="929"/>
      <c r="C381" s="930"/>
      <c r="D381" s="918"/>
      <c r="E381" s="377" t="s">
        <v>176</v>
      </c>
    </row>
    <row r="382" spans="1:5" ht="12.75" customHeight="1">
      <c r="A382" s="976" t="s">
        <v>27</v>
      </c>
      <c r="B382" s="977"/>
      <c r="C382" s="977"/>
      <c r="D382" s="248"/>
      <c r="E382" s="759">
        <f>SUM(E383,E389:E390)</f>
        <v>196096185</v>
      </c>
    </row>
    <row r="383" spans="1:5" ht="12.75" customHeight="1">
      <c r="A383" s="972" t="s">
        <v>55</v>
      </c>
      <c r="B383" s="974" t="s">
        <v>27</v>
      </c>
      <c r="C383" s="974"/>
      <c r="D383" s="251"/>
      <c r="E383" s="760">
        <f>SUM(E384:E388)</f>
        <v>196096185</v>
      </c>
    </row>
    <row r="384" spans="1:5" ht="12.75" customHeight="1">
      <c r="A384" s="972"/>
      <c r="B384" s="215" t="s">
        <v>55</v>
      </c>
      <c r="C384" s="204" t="s">
        <v>140</v>
      </c>
      <c r="D384" s="205" t="s">
        <v>291</v>
      </c>
      <c r="E384" s="329">
        <v>132824583</v>
      </c>
    </row>
    <row r="385" spans="1:5" ht="12.75" customHeight="1">
      <c r="A385" s="972"/>
      <c r="B385" s="215" t="s">
        <v>56</v>
      </c>
      <c r="C385" s="204" t="s">
        <v>162</v>
      </c>
      <c r="D385" s="205" t="s">
        <v>292</v>
      </c>
      <c r="E385" s="329">
        <v>27060598</v>
      </c>
    </row>
    <row r="386" spans="1:5" ht="12.75" customHeight="1">
      <c r="A386" s="972"/>
      <c r="B386" s="215" t="s">
        <v>57</v>
      </c>
      <c r="C386" s="204" t="s">
        <v>61</v>
      </c>
      <c r="D386" s="205" t="s">
        <v>293</v>
      </c>
      <c r="E386" s="329">
        <v>36211004</v>
      </c>
    </row>
    <row r="387" spans="1:5" ht="12.75" customHeight="1">
      <c r="A387" s="972"/>
      <c r="B387" s="215" t="s">
        <v>114</v>
      </c>
      <c r="C387" s="204" t="s">
        <v>161</v>
      </c>
      <c r="D387" s="205" t="s">
        <v>296</v>
      </c>
      <c r="E387" s="329">
        <v>0</v>
      </c>
    </row>
    <row r="388" spans="1:5" ht="12.75" customHeight="1">
      <c r="A388" s="972"/>
      <c r="B388" s="215" t="s">
        <v>115</v>
      </c>
      <c r="C388" s="204" t="s">
        <v>298</v>
      </c>
      <c r="D388" s="205" t="s">
        <v>297</v>
      </c>
      <c r="E388" s="329">
        <v>0</v>
      </c>
    </row>
    <row r="389" spans="1:5" ht="12.75" customHeight="1">
      <c r="A389" s="250" t="s">
        <v>56</v>
      </c>
      <c r="B389" s="965" t="s">
        <v>306</v>
      </c>
      <c r="C389" s="965"/>
      <c r="D389" s="213" t="s">
        <v>305</v>
      </c>
      <c r="E389" s="318">
        <v>0</v>
      </c>
    </row>
    <row r="390" spans="1:5" ht="12.75" customHeight="1" thickBot="1">
      <c r="A390" s="253" t="s">
        <v>57</v>
      </c>
      <c r="B390" s="978" t="s">
        <v>304</v>
      </c>
      <c r="C390" s="978"/>
      <c r="D390" s="254" t="s">
        <v>299</v>
      </c>
      <c r="E390" s="761">
        <v>0</v>
      </c>
    </row>
    <row r="391" spans="1:5" ht="12.75" customHeight="1">
      <c r="A391" s="905" t="s">
        <v>63</v>
      </c>
      <c r="B391" s="906"/>
      <c r="C391" s="907"/>
      <c r="D391" s="228"/>
      <c r="E391" s="762">
        <f>SUM(E392:E394)</f>
        <v>0</v>
      </c>
    </row>
    <row r="392" spans="1:5" ht="12.75" customHeight="1">
      <c r="A392" s="255" t="s">
        <v>55</v>
      </c>
      <c r="B392" s="935" t="s">
        <v>307</v>
      </c>
      <c r="C392" s="935"/>
      <c r="D392" s="256" t="s">
        <v>309</v>
      </c>
      <c r="E392" s="329">
        <v>0</v>
      </c>
    </row>
    <row r="393" spans="1:5" ht="12.75" customHeight="1">
      <c r="A393" s="255" t="s">
        <v>56</v>
      </c>
      <c r="B393" s="979" t="s">
        <v>308</v>
      </c>
      <c r="C393" s="980"/>
      <c r="D393" s="205" t="s">
        <v>310</v>
      </c>
      <c r="E393" s="329">
        <f>SUM('[4]óvoda'!$K$460)</f>
        <v>0</v>
      </c>
    </row>
    <row r="394" spans="1:5" ht="12.75" customHeight="1" thickBot="1">
      <c r="A394" s="259" t="s">
        <v>57</v>
      </c>
      <c r="B394" s="909" t="s">
        <v>97</v>
      </c>
      <c r="C394" s="909"/>
      <c r="D394" s="208"/>
      <c r="E394" s="758">
        <v>0</v>
      </c>
    </row>
    <row r="395" spans="1:5" ht="12.75" customHeight="1" thickBot="1">
      <c r="A395" s="976" t="s">
        <v>98</v>
      </c>
      <c r="B395" s="977"/>
      <c r="C395" s="977"/>
      <c r="D395" s="244"/>
      <c r="E395" s="757">
        <f>SUM(E396,E399)</f>
        <v>0</v>
      </c>
    </row>
    <row r="396" spans="1:5" ht="12.75" customHeight="1" hidden="1">
      <c r="A396" s="972" t="s">
        <v>55</v>
      </c>
      <c r="B396" s="974" t="s">
        <v>91</v>
      </c>
      <c r="C396" s="975"/>
      <c r="D396" s="260"/>
      <c r="E396" s="763">
        <f>SUM(E397:E398)</f>
        <v>0</v>
      </c>
    </row>
    <row r="397" spans="1:5" ht="12.75" customHeight="1" hidden="1">
      <c r="A397" s="972"/>
      <c r="B397" s="215" t="s">
        <v>55</v>
      </c>
      <c r="C397" s="216" t="s">
        <v>99</v>
      </c>
      <c r="D397" s="262"/>
      <c r="E397" s="764">
        <v>0</v>
      </c>
    </row>
    <row r="398" spans="1:5" ht="12.75" customHeight="1" hidden="1">
      <c r="A398" s="972"/>
      <c r="B398" s="215" t="s">
        <v>56</v>
      </c>
      <c r="C398" s="216" t="s">
        <v>100</v>
      </c>
      <c r="D398" s="262"/>
      <c r="E398" s="764">
        <v>0</v>
      </c>
    </row>
    <row r="399" spans="1:5" ht="12.75" customHeight="1" hidden="1">
      <c r="A399" s="972" t="s">
        <v>56</v>
      </c>
      <c r="B399" s="974" t="s">
        <v>94</v>
      </c>
      <c r="C399" s="975"/>
      <c r="D399" s="260"/>
      <c r="E399" s="318">
        <f>SUM(E400:E401)</f>
        <v>0</v>
      </c>
    </row>
    <row r="400" spans="1:5" ht="12.75" customHeight="1" hidden="1">
      <c r="A400" s="972"/>
      <c r="B400" s="215" t="s">
        <v>55</v>
      </c>
      <c r="C400" s="216" t="s">
        <v>99</v>
      </c>
      <c r="D400" s="205"/>
      <c r="E400" s="329">
        <v>0</v>
      </c>
    </row>
    <row r="401" spans="1:5" ht="12.75" customHeight="1" hidden="1" thickBot="1">
      <c r="A401" s="973"/>
      <c r="B401" s="218" t="s">
        <v>56</v>
      </c>
      <c r="C401" s="219" t="s">
        <v>100</v>
      </c>
      <c r="D401" s="220"/>
      <c r="E401" s="765">
        <v>0</v>
      </c>
    </row>
    <row r="402" spans="1:5" ht="12.75" customHeight="1">
      <c r="A402" s="905" t="s">
        <v>65</v>
      </c>
      <c r="B402" s="906"/>
      <c r="C402" s="907"/>
      <c r="D402" s="248" t="s">
        <v>469</v>
      </c>
      <c r="E402" s="766">
        <f>SUM(E403:E404)</f>
        <v>0</v>
      </c>
    </row>
    <row r="403" spans="1:5" ht="12.75" customHeight="1">
      <c r="A403" s="265" t="s">
        <v>55</v>
      </c>
      <c r="B403" s="911" t="s">
        <v>336</v>
      </c>
      <c r="C403" s="912"/>
      <c r="D403" s="266" t="s">
        <v>469</v>
      </c>
      <c r="E403" s="767">
        <v>0</v>
      </c>
    </row>
    <row r="404" spans="1:5" ht="12.75" customHeight="1" thickBot="1">
      <c r="A404" s="967" t="s">
        <v>56</v>
      </c>
      <c r="B404" s="911" t="s">
        <v>80</v>
      </c>
      <c r="C404" s="912"/>
      <c r="D404" s="266"/>
      <c r="E404" s="762">
        <f>SUM(E405:E406)</f>
        <v>0</v>
      </c>
    </row>
    <row r="405" spans="1:5" ht="12.75" customHeight="1" hidden="1">
      <c r="A405" s="968"/>
      <c r="B405" s="267" t="s">
        <v>55</v>
      </c>
      <c r="C405" s="268" t="s">
        <v>158</v>
      </c>
      <c r="D405" s="269" t="s">
        <v>469</v>
      </c>
      <c r="E405" s="767">
        <v>0</v>
      </c>
    </row>
    <row r="406" spans="1:5" ht="12.75" customHeight="1" hidden="1" thickBot="1">
      <c r="A406" s="969"/>
      <c r="B406" s="271" t="s">
        <v>56</v>
      </c>
      <c r="C406" s="272" t="s">
        <v>4</v>
      </c>
      <c r="D406" s="269" t="s">
        <v>469</v>
      </c>
      <c r="E406" s="768">
        <v>0</v>
      </c>
    </row>
    <row r="407" spans="1:5" ht="12.75" customHeight="1" thickBot="1">
      <c r="A407" s="274"/>
      <c r="B407" s="970" t="s">
        <v>87</v>
      </c>
      <c r="C407" s="970"/>
      <c r="D407" s="275"/>
      <c r="E407" s="769">
        <f>SUM(E382,E391,E395,E402,)</f>
        <v>196096185</v>
      </c>
    </row>
    <row r="408" spans="1:5" ht="12.75" customHeight="1">
      <c r="A408" s="265">
        <v>1</v>
      </c>
      <c r="B408" s="971" t="s">
        <v>150</v>
      </c>
      <c r="C408" s="971"/>
      <c r="D408" s="228"/>
      <c r="E408" s="762">
        <f>SUM(E409:E410)</f>
        <v>0</v>
      </c>
    </row>
    <row r="409" spans="1:5" ht="12.75" customHeight="1" hidden="1">
      <c r="A409" s="963"/>
      <c r="B409" s="215" t="s">
        <v>55</v>
      </c>
      <c r="C409" s="276" t="s">
        <v>154</v>
      </c>
      <c r="D409" s="256"/>
      <c r="E409" s="329">
        <v>0</v>
      </c>
    </row>
    <row r="410" spans="1:5" ht="12.75" customHeight="1" hidden="1">
      <c r="A410" s="964"/>
      <c r="B410" s="215" t="s">
        <v>56</v>
      </c>
      <c r="C410" s="276" t="s">
        <v>35</v>
      </c>
      <c r="D410" s="256"/>
      <c r="E410" s="329">
        <v>0</v>
      </c>
    </row>
    <row r="411" spans="1:5" ht="12.75" customHeight="1" thickBot="1">
      <c r="A411" s="277" t="s">
        <v>56</v>
      </c>
      <c r="B411" s="965" t="s">
        <v>300</v>
      </c>
      <c r="C411" s="965"/>
      <c r="D411" s="251" t="s">
        <v>301</v>
      </c>
      <c r="E411" s="318">
        <f>SUM(E412:E414)</f>
        <v>0</v>
      </c>
    </row>
    <row r="412" spans="1:5" ht="12.75" customHeight="1" hidden="1">
      <c r="A412" s="963"/>
      <c r="B412" s="215" t="s">
        <v>55</v>
      </c>
      <c r="C412" s="690" t="s">
        <v>477</v>
      </c>
      <c r="D412" s="256" t="s">
        <v>478</v>
      </c>
      <c r="E412" s="329">
        <v>0</v>
      </c>
    </row>
    <row r="413" spans="1:5" ht="12.75" customHeight="1" hidden="1">
      <c r="A413" s="964"/>
      <c r="B413" s="215" t="s">
        <v>56</v>
      </c>
      <c r="C413" s="204" t="s">
        <v>302</v>
      </c>
      <c r="D413" s="256" t="s">
        <v>495</v>
      </c>
      <c r="E413" s="329">
        <v>0</v>
      </c>
    </row>
    <row r="414" spans="1:5" ht="12.75" customHeight="1" hidden="1" thickBot="1">
      <c r="A414" s="278"/>
      <c r="B414" s="279" t="s">
        <v>57</v>
      </c>
      <c r="C414" s="204" t="s">
        <v>303</v>
      </c>
      <c r="D414" s="280" t="s">
        <v>496</v>
      </c>
      <c r="E414" s="758">
        <v>0</v>
      </c>
    </row>
    <row r="415" spans="1:5" ht="12.75" customHeight="1" thickBot="1">
      <c r="A415" s="274"/>
      <c r="B415" s="966" t="s">
        <v>141</v>
      </c>
      <c r="C415" s="914"/>
      <c r="D415" s="275"/>
      <c r="E415" s="769">
        <f>SUM(E408,E411)</f>
        <v>0</v>
      </c>
    </row>
    <row r="416" spans="1:6" ht="12.75" customHeight="1" thickBot="1">
      <c r="A416" s="281"/>
      <c r="B416" s="958" t="s">
        <v>513</v>
      </c>
      <c r="C416" s="958"/>
      <c r="D416" s="282"/>
      <c r="E416" s="657">
        <f>SUM(E407,E415)</f>
        <v>196096185</v>
      </c>
      <c r="F416" s="459"/>
    </row>
    <row r="417" spans="1:5" ht="12.75" customHeight="1" thickBot="1">
      <c r="A417" s="195"/>
      <c r="B417" s="195"/>
      <c r="C417" s="197"/>
      <c r="D417" s="283"/>
      <c r="E417" s="242"/>
    </row>
    <row r="418" spans="1:5" ht="12.75" customHeight="1">
      <c r="A418" s="243" t="s">
        <v>55</v>
      </c>
      <c r="B418" s="908" t="s">
        <v>223</v>
      </c>
      <c r="C418" s="908"/>
      <c r="D418" s="244"/>
      <c r="E418" s="757">
        <f>SUM(E382,E396,E403,E405,E409,E412,E413)</f>
        <v>196096185</v>
      </c>
    </row>
    <row r="419" spans="1:5" ht="12.75" customHeight="1" thickBot="1">
      <c r="A419" s="230" t="s">
        <v>56</v>
      </c>
      <c r="B419" s="909" t="s">
        <v>224</v>
      </c>
      <c r="C419" s="909"/>
      <c r="D419" s="246"/>
      <c r="E419" s="758">
        <f>SUM(E391,E399,E406,E410,E414)</f>
        <v>0</v>
      </c>
    </row>
    <row r="420" spans="1:5" ht="12.75" customHeight="1" thickBot="1">
      <c r="A420" s="239"/>
      <c r="B420" s="958" t="s">
        <v>513</v>
      </c>
      <c r="C420" s="958"/>
      <c r="D420" s="247"/>
      <c r="E420" s="657">
        <f>SUM(E418:E419)</f>
        <v>196096185</v>
      </c>
    </row>
    <row r="423" ht="12.75">
      <c r="E423" s="459"/>
    </row>
    <row r="424" ht="12.75">
      <c r="E424" s="459"/>
    </row>
  </sheetData>
  <sheetProtection/>
  <mergeCells count="226">
    <mergeCell ref="B419:C419"/>
    <mergeCell ref="A395:C395"/>
    <mergeCell ref="B420:C420"/>
    <mergeCell ref="B407:C407"/>
    <mergeCell ref="B408:C408"/>
    <mergeCell ref="B416:C416"/>
    <mergeCell ref="B418:C418"/>
    <mergeCell ref="B411:C411"/>
    <mergeCell ref="A412:A413"/>
    <mergeCell ref="B415:C415"/>
    <mergeCell ref="B404:C404"/>
    <mergeCell ref="A409:A410"/>
    <mergeCell ref="A399:A401"/>
    <mergeCell ref="B399:C399"/>
    <mergeCell ref="A402:C402"/>
    <mergeCell ref="B403:C403"/>
    <mergeCell ref="A404:A406"/>
    <mergeCell ref="B373:C373"/>
    <mergeCell ref="B374:C374"/>
    <mergeCell ref="B375:C375"/>
    <mergeCell ref="A380:C381"/>
    <mergeCell ref="B389:C389"/>
    <mergeCell ref="B390:C390"/>
    <mergeCell ref="D380:D381"/>
    <mergeCell ref="A382:C382"/>
    <mergeCell ref="A383:A388"/>
    <mergeCell ref="B383:C383"/>
    <mergeCell ref="A396:A398"/>
    <mergeCell ref="B396:C396"/>
    <mergeCell ref="A391:C391"/>
    <mergeCell ref="B392:C392"/>
    <mergeCell ref="B393:C393"/>
    <mergeCell ref="B394:C394"/>
    <mergeCell ref="B367:C367"/>
    <mergeCell ref="B327:C327"/>
    <mergeCell ref="A328:A329"/>
    <mergeCell ref="A353:C353"/>
    <mergeCell ref="B354:C354"/>
    <mergeCell ref="B357:C357"/>
    <mergeCell ref="B360:C360"/>
    <mergeCell ref="A325:A326"/>
    <mergeCell ref="B370:C370"/>
    <mergeCell ref="B371:C371"/>
    <mergeCell ref="B332:C332"/>
    <mergeCell ref="B334:C334"/>
    <mergeCell ref="B335:C335"/>
    <mergeCell ref="B336:C336"/>
    <mergeCell ref="A341:C342"/>
    <mergeCell ref="A349:C349"/>
    <mergeCell ref="B361:C361"/>
    <mergeCell ref="A315:A317"/>
    <mergeCell ref="B315:C315"/>
    <mergeCell ref="A318:C318"/>
    <mergeCell ref="B319:C319"/>
    <mergeCell ref="D341:D342"/>
    <mergeCell ref="A343:C343"/>
    <mergeCell ref="A320:A322"/>
    <mergeCell ref="B320:C320"/>
    <mergeCell ref="B323:C323"/>
    <mergeCell ref="B324:C324"/>
    <mergeCell ref="D296:D297"/>
    <mergeCell ref="A298:C298"/>
    <mergeCell ref="B305:C305"/>
    <mergeCell ref="B306:C306"/>
    <mergeCell ref="B331:C331"/>
    <mergeCell ref="B309:C309"/>
    <mergeCell ref="B310:C310"/>
    <mergeCell ref="A311:C311"/>
    <mergeCell ref="A312:A314"/>
    <mergeCell ref="B312:C312"/>
    <mergeCell ref="B289:C289"/>
    <mergeCell ref="B290:C290"/>
    <mergeCell ref="A299:A304"/>
    <mergeCell ref="B299:C299"/>
    <mergeCell ref="A269:C269"/>
    <mergeCell ref="B270:C270"/>
    <mergeCell ref="B273:C273"/>
    <mergeCell ref="B276:C276"/>
    <mergeCell ref="B291:C291"/>
    <mergeCell ref="A296:C297"/>
    <mergeCell ref="B251:C251"/>
    <mergeCell ref="B252:C252"/>
    <mergeCell ref="A257:C258"/>
    <mergeCell ref="D257:D258"/>
    <mergeCell ref="A307:C307"/>
    <mergeCell ref="B308:C308"/>
    <mergeCell ref="B277:C277"/>
    <mergeCell ref="B283:C283"/>
    <mergeCell ref="B286:C286"/>
    <mergeCell ref="B287:C287"/>
    <mergeCell ref="A259:C259"/>
    <mergeCell ref="A265:C265"/>
    <mergeCell ref="A236:A238"/>
    <mergeCell ref="B236:C236"/>
    <mergeCell ref="A241:A242"/>
    <mergeCell ref="B243:C243"/>
    <mergeCell ref="A244:A245"/>
    <mergeCell ref="B247:C247"/>
    <mergeCell ref="B248:C248"/>
    <mergeCell ref="B250:C250"/>
    <mergeCell ref="D212:D213"/>
    <mergeCell ref="A214:C214"/>
    <mergeCell ref="A215:A220"/>
    <mergeCell ref="B215:C215"/>
    <mergeCell ref="A227:C227"/>
    <mergeCell ref="A228:A230"/>
    <mergeCell ref="B239:C239"/>
    <mergeCell ref="B240:C240"/>
    <mergeCell ref="B221:C221"/>
    <mergeCell ref="B222:C222"/>
    <mergeCell ref="A223:C223"/>
    <mergeCell ref="B224:C224"/>
    <mergeCell ref="A234:C234"/>
    <mergeCell ref="B235:C235"/>
    <mergeCell ref="A231:A233"/>
    <mergeCell ref="B231:C231"/>
    <mergeCell ref="B192:C192"/>
    <mergeCell ref="B193:C193"/>
    <mergeCell ref="B199:C199"/>
    <mergeCell ref="B228:C228"/>
    <mergeCell ref="B205:C205"/>
    <mergeCell ref="B206:C206"/>
    <mergeCell ref="B207:C207"/>
    <mergeCell ref="A212:C213"/>
    <mergeCell ref="B225:C225"/>
    <mergeCell ref="B226:C226"/>
    <mergeCell ref="B202:C202"/>
    <mergeCell ref="B203:C203"/>
    <mergeCell ref="B164:C164"/>
    <mergeCell ref="B166:C166"/>
    <mergeCell ref="B167:C167"/>
    <mergeCell ref="B168:C168"/>
    <mergeCell ref="A173:C174"/>
    <mergeCell ref="A185:C185"/>
    <mergeCell ref="B186:C186"/>
    <mergeCell ref="B189:C189"/>
    <mergeCell ref="A181:C181"/>
    <mergeCell ref="A152:A154"/>
    <mergeCell ref="B152:C152"/>
    <mergeCell ref="B155:C155"/>
    <mergeCell ref="B156:C156"/>
    <mergeCell ref="A157:A158"/>
    <mergeCell ref="B159:C159"/>
    <mergeCell ref="A160:A161"/>
    <mergeCell ref="A131:A136"/>
    <mergeCell ref="B131:C131"/>
    <mergeCell ref="B137:C137"/>
    <mergeCell ref="B138:C138"/>
    <mergeCell ref="A139:C139"/>
    <mergeCell ref="B163:C163"/>
    <mergeCell ref="B142:C142"/>
    <mergeCell ref="A143:C143"/>
    <mergeCell ref="A147:A149"/>
    <mergeCell ref="B147:C147"/>
    <mergeCell ref="A144:A146"/>
    <mergeCell ref="B144:C144"/>
    <mergeCell ref="B140:C140"/>
    <mergeCell ref="B141:C141"/>
    <mergeCell ref="D173:D174"/>
    <mergeCell ref="A175:C175"/>
    <mergeCell ref="A150:C150"/>
    <mergeCell ref="B151:C151"/>
    <mergeCell ref="A128:C129"/>
    <mergeCell ref="D128:D129"/>
    <mergeCell ref="B115:C115"/>
    <mergeCell ref="B118:C118"/>
    <mergeCell ref="B119:C119"/>
    <mergeCell ref="B121:C121"/>
    <mergeCell ref="A130:C130"/>
    <mergeCell ref="A91:C91"/>
    <mergeCell ref="A97:C97"/>
    <mergeCell ref="A101:C101"/>
    <mergeCell ref="B122:C122"/>
    <mergeCell ref="B102:C102"/>
    <mergeCell ref="B105:C105"/>
    <mergeCell ref="B108:C108"/>
    <mergeCell ref="B109:C109"/>
    <mergeCell ref="B123:C123"/>
    <mergeCell ref="D89:D90"/>
    <mergeCell ref="B53:C53"/>
    <mergeCell ref="B54:C54"/>
    <mergeCell ref="B57:C57"/>
    <mergeCell ref="B58:C58"/>
    <mergeCell ref="A55:C55"/>
    <mergeCell ref="A89:C90"/>
    <mergeCell ref="A66:C66"/>
    <mergeCell ref="A68:A70"/>
    <mergeCell ref="A73:A74"/>
    <mergeCell ref="B56:C56"/>
    <mergeCell ref="D44:D45"/>
    <mergeCell ref="A46:C46"/>
    <mergeCell ref="A47:A52"/>
    <mergeCell ref="B47:C47"/>
    <mergeCell ref="A44:C45"/>
    <mergeCell ref="B25:C25"/>
    <mergeCell ref="B39:C39"/>
    <mergeCell ref="B31:C31"/>
    <mergeCell ref="B34:C34"/>
    <mergeCell ref="B35:C35"/>
    <mergeCell ref="B38:C38"/>
    <mergeCell ref="B37:C37"/>
    <mergeCell ref="A13:C13"/>
    <mergeCell ref="D5:D6"/>
    <mergeCell ref="B18:C18"/>
    <mergeCell ref="B21:C21"/>
    <mergeCell ref="A17:C17"/>
    <mergeCell ref="A1:D1"/>
    <mergeCell ref="A2:D2"/>
    <mergeCell ref="A5:C6"/>
    <mergeCell ref="A7:C7"/>
    <mergeCell ref="A76:A77"/>
    <mergeCell ref="B83:C83"/>
    <mergeCell ref="B84:C84"/>
    <mergeCell ref="B82:C82"/>
    <mergeCell ref="B79:C79"/>
    <mergeCell ref="B80:C80"/>
    <mergeCell ref="B75:C75"/>
    <mergeCell ref="B67:C67"/>
    <mergeCell ref="B68:C68"/>
    <mergeCell ref="B71:C71"/>
    <mergeCell ref="B72:C72"/>
    <mergeCell ref="A59:C59"/>
    <mergeCell ref="A60:A62"/>
    <mergeCell ref="B60:C60"/>
    <mergeCell ref="A63:A65"/>
    <mergeCell ref="B63:C6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headerFooter>
    <oddHeader>&amp;R&amp;"Arial CE,Félkövér"&amp;8 15.sz.mell.Solymár NK.Önk.
&amp;"Arial CE,Normál"2019. évi költségvetési rendeletéhez</oddHeader>
    <oddFooter>&amp;L&amp;8&amp;D&amp;C&amp;8&amp;N/&amp;P&amp;R&amp;8&amp;F</oddFooter>
  </headerFooter>
  <rowBreaks count="4" manualBreakCount="4">
    <brk id="84" max="255" man="1"/>
    <brk id="168" max="255" man="1"/>
    <brk id="252" max="255" man="1"/>
    <brk id="33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424"/>
  <sheetViews>
    <sheetView workbookViewId="0" topLeftCell="A31">
      <selection activeCell="E55" sqref="E55"/>
    </sheetView>
  </sheetViews>
  <sheetFormatPr defaultColWidth="9.00390625" defaultRowHeight="12.75"/>
  <cols>
    <col min="1" max="1" width="6.375" style="193" customWidth="1"/>
    <col min="2" max="2" width="9.125" style="193" customWidth="1"/>
    <col min="3" max="3" width="52.75390625" style="193" customWidth="1"/>
    <col min="4" max="4" width="10.75390625" style="193" customWidth="1"/>
    <col min="5" max="5" width="16.25390625" style="193" customWidth="1"/>
    <col min="6" max="16384" width="9.125" style="193" customWidth="1"/>
  </cols>
  <sheetData>
    <row r="1" spans="1:4" ht="12.75">
      <c r="A1" s="1111" t="s">
        <v>684</v>
      </c>
      <c r="B1" s="1111"/>
      <c r="C1" s="1111"/>
      <c r="D1" s="1111"/>
    </row>
    <row r="2" spans="1:4" ht="12.75">
      <c r="A2" s="1111" t="s">
        <v>276</v>
      </c>
      <c r="B2" s="1111"/>
      <c r="C2" s="1111"/>
      <c r="D2" s="1111"/>
    </row>
    <row r="3" spans="1:4" ht="12.75">
      <c r="A3" s="170"/>
      <c r="B3" s="170"/>
      <c r="C3" s="170"/>
      <c r="D3" s="170"/>
    </row>
    <row r="4" spans="1:5" ht="18.75" thickBot="1">
      <c r="A4" s="194" t="s">
        <v>170</v>
      </c>
      <c r="B4" s="195"/>
      <c r="C4" s="196" t="s">
        <v>440</v>
      </c>
      <c r="D4" s="197"/>
      <c r="E4" s="290" t="s">
        <v>526</v>
      </c>
    </row>
    <row r="5" spans="1:5" ht="12.75" customHeight="1">
      <c r="A5" s="925" t="s">
        <v>273</v>
      </c>
      <c r="B5" s="926"/>
      <c r="C5" s="927"/>
      <c r="D5" s="917" t="s">
        <v>290</v>
      </c>
      <c r="E5" s="376" t="s">
        <v>655</v>
      </c>
    </row>
    <row r="6" spans="1:5" ht="13.5" thickBot="1">
      <c r="A6" s="928"/>
      <c r="B6" s="929"/>
      <c r="C6" s="930"/>
      <c r="D6" s="918"/>
      <c r="E6" s="377" t="s">
        <v>164</v>
      </c>
    </row>
    <row r="7" spans="1:5" ht="12.75" customHeight="1">
      <c r="A7" s="905" t="s">
        <v>311</v>
      </c>
      <c r="B7" s="906"/>
      <c r="C7" s="907"/>
      <c r="D7" s="201"/>
      <c r="E7" s="770">
        <f>SUM(E8:E12)</f>
        <v>264493815</v>
      </c>
    </row>
    <row r="8" spans="1:5" ht="12.75">
      <c r="A8" s="203" t="s">
        <v>55</v>
      </c>
      <c r="B8" s="204" t="s">
        <v>312</v>
      </c>
      <c r="C8" s="204"/>
      <c r="D8" s="205" t="s">
        <v>313</v>
      </c>
      <c r="E8" s="329">
        <v>78761547</v>
      </c>
    </row>
    <row r="9" spans="1:5" ht="12.75">
      <c r="A9" s="203" t="s">
        <v>56</v>
      </c>
      <c r="B9" s="204" t="s">
        <v>314</v>
      </c>
      <c r="C9" s="204"/>
      <c r="D9" s="205" t="s">
        <v>315</v>
      </c>
      <c r="E9" s="329">
        <v>52087730</v>
      </c>
    </row>
    <row r="10" spans="1:5" ht="12.75">
      <c r="A10" s="203" t="s">
        <v>57</v>
      </c>
      <c r="B10" s="204" t="s">
        <v>316</v>
      </c>
      <c r="C10" s="204"/>
      <c r="D10" s="205" t="s">
        <v>317</v>
      </c>
      <c r="E10" s="329">
        <v>77311764</v>
      </c>
    </row>
    <row r="11" spans="1:5" ht="12.75">
      <c r="A11" s="203" t="s">
        <v>114</v>
      </c>
      <c r="B11" s="204" t="s">
        <v>283</v>
      </c>
      <c r="C11" s="204"/>
      <c r="D11" s="205" t="s">
        <v>318</v>
      </c>
      <c r="E11" s="329">
        <v>0</v>
      </c>
    </row>
    <row r="12" spans="1:5" ht="13.5" thickBot="1">
      <c r="A12" s="203" t="s">
        <v>115</v>
      </c>
      <c r="B12" s="207" t="s">
        <v>103</v>
      </c>
      <c r="C12" s="207"/>
      <c r="D12" s="208" t="s">
        <v>319</v>
      </c>
      <c r="E12" s="758">
        <v>56332774</v>
      </c>
    </row>
    <row r="13" spans="1:5" ht="12.75" customHeight="1">
      <c r="A13" s="905" t="s">
        <v>89</v>
      </c>
      <c r="B13" s="906"/>
      <c r="C13" s="907"/>
      <c r="D13" s="201"/>
      <c r="E13" s="770">
        <f>SUM(E14:E16)</f>
        <v>28511500</v>
      </c>
    </row>
    <row r="14" spans="1:5" ht="12.75">
      <c r="A14" s="203" t="s">
        <v>55</v>
      </c>
      <c r="B14" s="204" t="s">
        <v>88</v>
      </c>
      <c r="C14" s="204"/>
      <c r="D14" s="205" t="s">
        <v>320</v>
      </c>
      <c r="E14" s="329">
        <v>8000000</v>
      </c>
    </row>
    <row r="15" spans="1:5" ht="12.75">
      <c r="A15" s="203" t="s">
        <v>56</v>
      </c>
      <c r="B15" s="204" t="s">
        <v>343</v>
      </c>
      <c r="C15" s="204"/>
      <c r="D15" s="205" t="s">
        <v>330</v>
      </c>
      <c r="E15" s="329">
        <v>14246000</v>
      </c>
    </row>
    <row r="16" spans="1:5" ht="13.5" thickBot="1">
      <c r="A16" s="203" t="s">
        <v>57</v>
      </c>
      <c r="B16" s="207" t="s">
        <v>96</v>
      </c>
      <c r="C16" s="207"/>
      <c r="D16" s="208" t="s">
        <v>329</v>
      </c>
      <c r="E16" s="758">
        <v>6265500</v>
      </c>
    </row>
    <row r="17" spans="1:5" ht="12.75" customHeight="1" thickBot="1">
      <c r="A17" s="905" t="s">
        <v>331</v>
      </c>
      <c r="B17" s="906"/>
      <c r="C17" s="907"/>
      <c r="D17" s="210" t="s">
        <v>332</v>
      </c>
      <c r="E17" s="770">
        <f>SUM(E21,E18)</f>
        <v>0</v>
      </c>
    </row>
    <row r="18" spans="1:5" ht="12.75" customHeight="1" hidden="1">
      <c r="A18" s="211" t="s">
        <v>55</v>
      </c>
      <c r="B18" s="911" t="s">
        <v>91</v>
      </c>
      <c r="C18" s="912"/>
      <c r="D18" s="213"/>
      <c r="E18" s="318">
        <f>SUM(E19:E20)</f>
        <v>0</v>
      </c>
    </row>
    <row r="19" spans="1:5" ht="12.75" customHeight="1" hidden="1">
      <c r="A19" s="211"/>
      <c r="B19" s="215" t="s">
        <v>55</v>
      </c>
      <c r="C19" s="216" t="s">
        <v>92</v>
      </c>
      <c r="D19" s="205"/>
      <c r="E19" s="329">
        <v>0</v>
      </c>
    </row>
    <row r="20" spans="1:5" ht="15" customHeight="1" hidden="1">
      <c r="A20" s="211"/>
      <c r="B20" s="215" t="s">
        <v>56</v>
      </c>
      <c r="C20" s="216" t="s">
        <v>93</v>
      </c>
      <c r="D20" s="205"/>
      <c r="E20" s="329">
        <v>0</v>
      </c>
    </row>
    <row r="21" spans="1:5" ht="15" customHeight="1" hidden="1">
      <c r="A21" s="211" t="s">
        <v>56</v>
      </c>
      <c r="B21" s="911" t="s">
        <v>94</v>
      </c>
      <c r="C21" s="912"/>
      <c r="D21" s="213"/>
      <c r="E21" s="318">
        <f>SUM(E22:E23)</f>
        <v>0</v>
      </c>
    </row>
    <row r="22" spans="1:5" ht="12.75" customHeight="1" hidden="1">
      <c r="A22" s="211"/>
      <c r="B22" s="215" t="s">
        <v>55</v>
      </c>
      <c r="C22" s="216" t="s">
        <v>92</v>
      </c>
      <c r="D22" s="205"/>
      <c r="E22" s="329">
        <v>0</v>
      </c>
    </row>
    <row r="23" spans="1:5" ht="15" customHeight="1" hidden="1" thickBot="1">
      <c r="A23" s="217"/>
      <c r="B23" s="218" t="s">
        <v>56</v>
      </c>
      <c r="C23" s="219" t="s">
        <v>95</v>
      </c>
      <c r="D23" s="220"/>
      <c r="E23" s="761">
        <v>0</v>
      </c>
    </row>
    <row r="24" spans="1:5" ht="15" customHeight="1" thickBot="1">
      <c r="A24" s="222"/>
      <c r="B24" s="223" t="s">
        <v>48</v>
      </c>
      <c r="C24" s="224"/>
      <c r="D24" s="225"/>
      <c r="E24" s="769">
        <f>SUM(E7,E13,E17)</f>
        <v>293005315</v>
      </c>
    </row>
    <row r="25" spans="1:5" ht="12.75" customHeight="1">
      <c r="A25" s="227" t="s">
        <v>55</v>
      </c>
      <c r="B25" s="915" t="s">
        <v>322</v>
      </c>
      <c r="C25" s="907"/>
      <c r="D25" s="228" t="s">
        <v>321</v>
      </c>
      <c r="E25" s="762">
        <f>SUM(E26:E27)</f>
        <v>153593984</v>
      </c>
    </row>
    <row r="26" spans="1:5" ht="12.75" customHeight="1">
      <c r="A26" s="230"/>
      <c r="B26" s="231" t="s">
        <v>55</v>
      </c>
      <c r="C26" s="232" t="s">
        <v>323</v>
      </c>
      <c r="D26" s="205" t="s">
        <v>324</v>
      </c>
      <c r="E26" s="329">
        <v>153593984</v>
      </c>
    </row>
    <row r="27" spans="1:5" ht="15.75" customHeight="1">
      <c r="A27" s="233"/>
      <c r="B27" s="231" t="s">
        <v>56</v>
      </c>
      <c r="C27" s="232" t="s">
        <v>49</v>
      </c>
      <c r="D27" s="205"/>
      <c r="E27" s="329">
        <v>0</v>
      </c>
    </row>
    <row r="28" spans="1:5" ht="14.25" customHeight="1">
      <c r="A28" s="234" t="s">
        <v>56</v>
      </c>
      <c r="B28" s="235" t="s">
        <v>333</v>
      </c>
      <c r="C28" s="235"/>
      <c r="D28" s="213" t="s">
        <v>334</v>
      </c>
      <c r="E28" s="318">
        <f>SUM(E29:E30)</f>
        <v>0</v>
      </c>
    </row>
    <row r="29" spans="1:5" ht="12.75" hidden="1">
      <c r="A29" s="230"/>
      <c r="B29" s="215" t="s">
        <v>55</v>
      </c>
      <c r="C29" s="204" t="s">
        <v>36</v>
      </c>
      <c r="D29" s="205"/>
      <c r="E29" s="329">
        <v>0</v>
      </c>
    </row>
    <row r="30" spans="1:5" ht="12.75" hidden="1">
      <c r="A30" s="233"/>
      <c r="B30" s="215" t="s">
        <v>56</v>
      </c>
      <c r="C30" s="204" t="s">
        <v>50</v>
      </c>
      <c r="D30" s="205"/>
      <c r="E30" s="329">
        <v>0</v>
      </c>
    </row>
    <row r="31" spans="1:5" ht="12.75" customHeight="1">
      <c r="A31" s="227" t="s">
        <v>57</v>
      </c>
      <c r="B31" s="911" t="s">
        <v>325</v>
      </c>
      <c r="C31" s="912"/>
      <c r="D31" s="213" t="s">
        <v>326</v>
      </c>
      <c r="E31" s="318">
        <f>SUM(E32:E33)</f>
        <v>0</v>
      </c>
    </row>
    <row r="32" spans="1:5" ht="12.75" customHeight="1" hidden="1">
      <c r="A32" s="230"/>
      <c r="B32" s="215" t="s">
        <v>55</v>
      </c>
      <c r="C32" s="204" t="s">
        <v>327</v>
      </c>
      <c r="D32" s="205" t="s">
        <v>546</v>
      </c>
      <c r="E32" s="329">
        <v>0</v>
      </c>
    </row>
    <row r="33" spans="1:5" ht="12.75" hidden="1">
      <c r="A33" s="233"/>
      <c r="B33" s="215" t="s">
        <v>56</v>
      </c>
      <c r="C33" s="204" t="s">
        <v>328</v>
      </c>
      <c r="D33" s="205" t="s">
        <v>547</v>
      </c>
      <c r="E33" s="329">
        <v>0</v>
      </c>
    </row>
    <row r="34" spans="1:5" ht="13.5" thickBot="1">
      <c r="A34" s="236"/>
      <c r="B34" s="931" t="s">
        <v>28</v>
      </c>
      <c r="C34" s="932"/>
      <c r="D34" s="237"/>
      <c r="E34" s="771">
        <f>SUM(E25,E28,E31)</f>
        <v>153593984</v>
      </c>
    </row>
    <row r="35" spans="1:6" ht="13.5" thickBot="1">
      <c r="A35" s="239"/>
      <c r="B35" s="903" t="s">
        <v>168</v>
      </c>
      <c r="C35" s="904"/>
      <c r="D35" s="240"/>
      <c r="E35" s="657">
        <f>SUM(E24,E34)</f>
        <v>446599299</v>
      </c>
      <c r="F35" s="459"/>
    </row>
    <row r="36" spans="1:5" ht="13.5" thickBot="1">
      <c r="A36" s="195"/>
      <c r="B36" s="195"/>
      <c r="C36" s="197"/>
      <c r="D36" s="197"/>
      <c r="E36" s="242"/>
    </row>
    <row r="37" spans="1:5" ht="12.75">
      <c r="A37" s="243" t="s">
        <v>55</v>
      </c>
      <c r="B37" s="908" t="s">
        <v>81</v>
      </c>
      <c r="C37" s="908"/>
      <c r="D37" s="244"/>
      <c r="E37" s="757">
        <f>SUM(E8:E9,E18,E26,E29,E32,E11:E12)</f>
        <v>340776035</v>
      </c>
    </row>
    <row r="38" spans="1:5" ht="13.5" thickBot="1">
      <c r="A38" s="230" t="s">
        <v>56</v>
      </c>
      <c r="B38" s="909" t="s">
        <v>29</v>
      </c>
      <c r="C38" s="909"/>
      <c r="D38" s="246"/>
      <c r="E38" s="758">
        <f>SUM(E13,E21,E27,E30,E33,E10)</f>
        <v>105823264</v>
      </c>
    </row>
    <row r="39" spans="1:5" ht="13.5" thickBot="1">
      <c r="A39" s="239"/>
      <c r="B39" s="903" t="s">
        <v>168</v>
      </c>
      <c r="C39" s="904"/>
      <c r="D39" s="247"/>
      <c r="E39" s="657">
        <f>SUM(E37:E38)</f>
        <v>446599299</v>
      </c>
    </row>
    <row r="43" spans="1:5" ht="12.75" customHeight="1" thickBot="1">
      <c r="A43" s="194" t="s">
        <v>170</v>
      </c>
      <c r="B43" s="195"/>
      <c r="C43" s="196" t="s">
        <v>439</v>
      </c>
      <c r="E43" s="290" t="s">
        <v>526</v>
      </c>
    </row>
    <row r="44" spans="1:5" ht="12.75" customHeight="1">
      <c r="A44" s="925" t="s">
        <v>273</v>
      </c>
      <c r="B44" s="926"/>
      <c r="C44" s="927"/>
      <c r="D44" s="917" t="s">
        <v>290</v>
      </c>
      <c r="E44" s="376" t="s">
        <v>655</v>
      </c>
    </row>
    <row r="45" spans="1:5" ht="12.75" customHeight="1" thickBot="1">
      <c r="A45" s="928"/>
      <c r="B45" s="929"/>
      <c r="C45" s="930"/>
      <c r="D45" s="918"/>
      <c r="E45" s="377" t="s">
        <v>176</v>
      </c>
    </row>
    <row r="46" spans="1:5" ht="12.75" customHeight="1">
      <c r="A46" s="976" t="s">
        <v>27</v>
      </c>
      <c r="B46" s="977"/>
      <c r="C46" s="977"/>
      <c r="D46" s="248"/>
      <c r="E46" s="759">
        <f>SUM(E47,E53:E54)</f>
        <v>236083898</v>
      </c>
    </row>
    <row r="47" spans="1:5" ht="12.75" customHeight="1">
      <c r="A47" s="972" t="s">
        <v>55</v>
      </c>
      <c r="B47" s="974" t="s">
        <v>27</v>
      </c>
      <c r="C47" s="974"/>
      <c r="D47" s="251"/>
      <c r="E47" s="760">
        <f>SUM(E48:E51)</f>
        <v>22444000</v>
      </c>
    </row>
    <row r="48" spans="1:5" ht="12.75" customHeight="1">
      <c r="A48" s="972"/>
      <c r="B48" s="215" t="s">
        <v>55</v>
      </c>
      <c r="C48" s="204" t="s">
        <v>140</v>
      </c>
      <c r="D48" s="205" t="s">
        <v>291</v>
      </c>
      <c r="E48" s="329">
        <v>0</v>
      </c>
    </row>
    <row r="49" spans="1:5" ht="12.75" customHeight="1">
      <c r="A49" s="972"/>
      <c r="B49" s="215" t="s">
        <v>56</v>
      </c>
      <c r="C49" s="204" t="s">
        <v>162</v>
      </c>
      <c r="D49" s="205" t="s">
        <v>292</v>
      </c>
      <c r="E49" s="329">
        <v>0</v>
      </c>
    </row>
    <row r="50" spans="1:5" ht="12.75" customHeight="1">
      <c r="A50" s="972"/>
      <c r="B50" s="215" t="s">
        <v>57</v>
      </c>
      <c r="C50" s="204" t="s">
        <v>61</v>
      </c>
      <c r="D50" s="205" t="s">
        <v>293</v>
      </c>
      <c r="E50" s="329">
        <v>0</v>
      </c>
    </row>
    <row r="51" spans="1:5" ht="12.75" customHeight="1">
      <c r="A51" s="972"/>
      <c r="B51" s="215" t="s">
        <v>114</v>
      </c>
      <c r="C51" s="204" t="s">
        <v>161</v>
      </c>
      <c r="D51" s="205" t="s">
        <v>296</v>
      </c>
      <c r="E51" s="329">
        <v>22444000</v>
      </c>
    </row>
    <row r="52" spans="1:5" ht="12.75" customHeight="1">
      <c r="A52" s="972"/>
      <c r="B52" s="215" t="s">
        <v>115</v>
      </c>
      <c r="C52" s="204" t="s">
        <v>298</v>
      </c>
      <c r="D52" s="205" t="s">
        <v>297</v>
      </c>
      <c r="E52" s="329">
        <v>0</v>
      </c>
    </row>
    <row r="53" spans="1:5" ht="12.75" customHeight="1">
      <c r="A53" s="250" t="s">
        <v>56</v>
      </c>
      <c r="B53" s="965" t="s">
        <v>306</v>
      </c>
      <c r="C53" s="965"/>
      <c r="D53" s="213" t="s">
        <v>305</v>
      </c>
      <c r="E53" s="318">
        <v>31827378</v>
      </c>
    </row>
    <row r="54" spans="1:5" ht="12.75" customHeight="1" thickBot="1">
      <c r="A54" s="253" t="s">
        <v>57</v>
      </c>
      <c r="B54" s="978" t="s">
        <v>304</v>
      </c>
      <c r="C54" s="978"/>
      <c r="D54" s="254" t="s">
        <v>299</v>
      </c>
      <c r="E54" s="761">
        <v>181812520</v>
      </c>
    </row>
    <row r="55" spans="1:5" ht="12.75" customHeight="1">
      <c r="A55" s="905" t="s">
        <v>63</v>
      </c>
      <c r="B55" s="906"/>
      <c r="C55" s="907"/>
      <c r="D55" s="228"/>
      <c r="E55" s="762">
        <f>SUM(E56:E58)</f>
        <v>142989287</v>
      </c>
    </row>
    <row r="56" spans="1:5" ht="12.75">
      <c r="A56" s="255" t="s">
        <v>55</v>
      </c>
      <c r="B56" s="935" t="s">
        <v>307</v>
      </c>
      <c r="C56" s="935"/>
      <c r="D56" s="256" t="s">
        <v>309</v>
      </c>
      <c r="E56" s="329">
        <v>7704604</v>
      </c>
    </row>
    <row r="57" spans="1:5" ht="12.75" customHeight="1">
      <c r="A57" s="255" t="s">
        <v>56</v>
      </c>
      <c r="B57" s="979" t="s">
        <v>308</v>
      </c>
      <c r="C57" s="980"/>
      <c r="D57" s="205" t="s">
        <v>310</v>
      </c>
      <c r="E57" s="329">
        <v>135284683</v>
      </c>
    </row>
    <row r="58" spans="1:5" ht="12.75" customHeight="1" thickBot="1">
      <c r="A58" s="259" t="s">
        <v>57</v>
      </c>
      <c r="B58" s="909" t="s">
        <v>97</v>
      </c>
      <c r="C58" s="909"/>
      <c r="D58" s="208"/>
      <c r="E58" s="758">
        <v>0</v>
      </c>
    </row>
    <row r="59" spans="1:5" ht="12.75" customHeight="1" thickBot="1">
      <c r="A59" s="976" t="s">
        <v>98</v>
      </c>
      <c r="B59" s="977"/>
      <c r="C59" s="977"/>
      <c r="D59" s="244"/>
      <c r="E59" s="757">
        <f>SUM(E60,E63)</f>
        <v>0</v>
      </c>
    </row>
    <row r="60" spans="1:5" ht="12.75" customHeight="1" hidden="1">
      <c r="A60" s="972" t="s">
        <v>55</v>
      </c>
      <c r="B60" s="974" t="s">
        <v>91</v>
      </c>
      <c r="C60" s="975"/>
      <c r="D60" s="260"/>
      <c r="E60" s="763">
        <f>SUM(E61:E62)</f>
        <v>0</v>
      </c>
    </row>
    <row r="61" spans="1:5" ht="12.75" customHeight="1" hidden="1">
      <c r="A61" s="972"/>
      <c r="B61" s="215" t="s">
        <v>55</v>
      </c>
      <c r="C61" s="216" t="s">
        <v>99</v>
      </c>
      <c r="D61" s="262"/>
      <c r="E61" s="764">
        <v>0</v>
      </c>
    </row>
    <row r="62" spans="1:5" ht="13.5" hidden="1" thickBot="1">
      <c r="A62" s="972"/>
      <c r="B62" s="215" t="s">
        <v>56</v>
      </c>
      <c r="C62" s="216" t="s">
        <v>100</v>
      </c>
      <c r="D62" s="262"/>
      <c r="E62" s="764">
        <v>0</v>
      </c>
    </row>
    <row r="63" spans="1:5" ht="12.75" customHeight="1" hidden="1">
      <c r="A63" s="972" t="s">
        <v>56</v>
      </c>
      <c r="B63" s="974" t="s">
        <v>94</v>
      </c>
      <c r="C63" s="975"/>
      <c r="D63" s="260"/>
      <c r="E63" s="318">
        <f>SUM(E64:E65)</f>
        <v>0</v>
      </c>
    </row>
    <row r="64" spans="1:5" ht="13.5" hidden="1" thickBot="1">
      <c r="A64" s="972"/>
      <c r="B64" s="215" t="s">
        <v>55</v>
      </c>
      <c r="C64" s="216" t="s">
        <v>99</v>
      </c>
      <c r="D64" s="205"/>
      <c r="E64" s="329">
        <v>0</v>
      </c>
    </row>
    <row r="65" spans="1:5" ht="13.5" hidden="1" thickBot="1">
      <c r="A65" s="973"/>
      <c r="B65" s="218" t="s">
        <v>56</v>
      </c>
      <c r="C65" s="219" t="s">
        <v>100</v>
      </c>
      <c r="D65" s="220"/>
      <c r="E65" s="765">
        <v>0</v>
      </c>
    </row>
    <row r="66" spans="1:5" ht="12.75" customHeight="1">
      <c r="A66" s="905" t="s">
        <v>65</v>
      </c>
      <c r="B66" s="906"/>
      <c r="C66" s="907"/>
      <c r="D66" s="248" t="s">
        <v>469</v>
      </c>
      <c r="E66" s="766">
        <f>SUM(E67:E68)</f>
        <v>0</v>
      </c>
    </row>
    <row r="67" spans="1:5" ht="12.75" customHeight="1">
      <c r="A67" s="265" t="s">
        <v>55</v>
      </c>
      <c r="B67" s="911" t="s">
        <v>336</v>
      </c>
      <c r="C67" s="912"/>
      <c r="D67" s="266" t="s">
        <v>469</v>
      </c>
      <c r="E67" s="762">
        <v>0</v>
      </c>
    </row>
    <row r="68" spans="1:5" ht="12.75" customHeight="1">
      <c r="A68" s="967" t="s">
        <v>56</v>
      </c>
      <c r="B68" s="911" t="s">
        <v>80</v>
      </c>
      <c r="C68" s="912"/>
      <c r="D68" s="266"/>
      <c r="E68" s="762">
        <f>SUM(E69:E70)</f>
        <v>0</v>
      </c>
    </row>
    <row r="69" spans="1:5" ht="12.75" customHeight="1">
      <c r="A69" s="968"/>
      <c r="B69" s="267" t="s">
        <v>55</v>
      </c>
      <c r="C69" s="268" t="s">
        <v>158</v>
      </c>
      <c r="D69" s="269" t="s">
        <v>469</v>
      </c>
      <c r="E69" s="767">
        <v>0</v>
      </c>
    </row>
    <row r="70" spans="1:5" ht="13.5" thickBot="1">
      <c r="A70" s="969"/>
      <c r="B70" s="271" t="s">
        <v>56</v>
      </c>
      <c r="C70" s="272" t="s">
        <v>4</v>
      </c>
      <c r="D70" s="269" t="s">
        <v>469</v>
      </c>
      <c r="E70" s="768">
        <v>0</v>
      </c>
    </row>
    <row r="71" spans="1:5" ht="13.5" thickBot="1">
      <c r="A71" s="274"/>
      <c r="B71" s="970" t="s">
        <v>87</v>
      </c>
      <c r="C71" s="970"/>
      <c r="D71" s="275"/>
      <c r="E71" s="769">
        <f>SUM(E46,E55,E59,E66)</f>
        <v>379073185</v>
      </c>
    </row>
    <row r="72" spans="1:5" ht="12.75">
      <c r="A72" s="265">
        <v>1</v>
      </c>
      <c r="B72" s="971" t="s">
        <v>150</v>
      </c>
      <c r="C72" s="971"/>
      <c r="D72" s="228"/>
      <c r="E72" s="762">
        <f>SUM(E73:E74)</f>
        <v>0</v>
      </c>
    </row>
    <row r="73" spans="1:5" ht="12.75" customHeight="1" hidden="1">
      <c r="A73" s="963"/>
      <c r="B73" s="215" t="s">
        <v>55</v>
      </c>
      <c r="C73" s="276" t="s">
        <v>154</v>
      </c>
      <c r="D73" s="256"/>
      <c r="E73" s="329">
        <v>0</v>
      </c>
    </row>
    <row r="74" spans="1:5" ht="12.75" customHeight="1" hidden="1">
      <c r="A74" s="964"/>
      <c r="B74" s="215" t="s">
        <v>56</v>
      </c>
      <c r="C74" s="276" t="s">
        <v>35</v>
      </c>
      <c r="D74" s="256"/>
      <c r="E74" s="329">
        <v>0</v>
      </c>
    </row>
    <row r="75" spans="1:5" ht="12.75">
      <c r="A75" s="277" t="s">
        <v>56</v>
      </c>
      <c r="B75" s="965" t="s">
        <v>300</v>
      </c>
      <c r="C75" s="965"/>
      <c r="D75" s="251" t="s">
        <v>301</v>
      </c>
      <c r="E75" s="318">
        <f>SUM(E76:E78)</f>
        <v>0</v>
      </c>
    </row>
    <row r="76" spans="1:5" ht="12.75">
      <c r="A76" s="963"/>
      <c r="B76" s="215" t="s">
        <v>55</v>
      </c>
      <c r="C76" s="690" t="s">
        <v>477</v>
      </c>
      <c r="D76" s="256" t="s">
        <v>478</v>
      </c>
      <c r="E76" s="329">
        <v>0</v>
      </c>
    </row>
    <row r="77" spans="1:5" ht="12.75" customHeight="1">
      <c r="A77" s="964"/>
      <c r="B77" s="215" t="s">
        <v>56</v>
      </c>
      <c r="C77" s="204" t="s">
        <v>302</v>
      </c>
      <c r="D77" s="256" t="s">
        <v>495</v>
      </c>
      <c r="E77" s="329"/>
    </row>
    <row r="78" spans="1:5" ht="13.5" thickBot="1">
      <c r="A78" s="278"/>
      <c r="B78" s="279" t="s">
        <v>57</v>
      </c>
      <c r="C78" s="204" t="s">
        <v>303</v>
      </c>
      <c r="D78" s="280" t="s">
        <v>496</v>
      </c>
      <c r="E78" s="758">
        <v>0</v>
      </c>
    </row>
    <row r="79" spans="1:5" ht="13.5" thickBot="1">
      <c r="A79" s="274"/>
      <c r="B79" s="966" t="s">
        <v>141</v>
      </c>
      <c r="C79" s="914"/>
      <c r="D79" s="275"/>
      <c r="E79" s="769">
        <f>SUM(E72,E75)</f>
        <v>0</v>
      </c>
    </row>
    <row r="80" spans="1:5" ht="12.75" customHeight="1" thickBot="1">
      <c r="A80" s="281"/>
      <c r="B80" s="958" t="s">
        <v>225</v>
      </c>
      <c r="C80" s="958"/>
      <c r="D80" s="282"/>
      <c r="E80" s="657">
        <f>SUM(E71,E79)</f>
        <v>379073185</v>
      </c>
    </row>
    <row r="81" spans="1:5" ht="12.75" customHeight="1" thickBot="1">
      <c r="A81" s="195"/>
      <c r="B81" s="195"/>
      <c r="C81" s="197"/>
      <c r="D81" s="283"/>
      <c r="E81" s="242"/>
    </row>
    <row r="82" spans="1:5" ht="12.75" customHeight="1">
      <c r="A82" s="243" t="s">
        <v>55</v>
      </c>
      <c r="B82" s="908" t="s">
        <v>223</v>
      </c>
      <c r="C82" s="908"/>
      <c r="D82" s="244"/>
      <c r="E82" s="757">
        <f>SUM(E46,E60,E67,E69,E73,E76,E77)</f>
        <v>236083898</v>
      </c>
    </row>
    <row r="83" spans="1:5" ht="13.5" thickBot="1">
      <c r="A83" s="230" t="s">
        <v>56</v>
      </c>
      <c r="B83" s="909" t="s">
        <v>224</v>
      </c>
      <c r="C83" s="909"/>
      <c r="D83" s="246"/>
      <c r="E83" s="758">
        <f>SUM(E55,E63,E70,E74,E78)</f>
        <v>142989287</v>
      </c>
    </row>
    <row r="84" spans="1:5" ht="13.5" thickBot="1">
      <c r="A84" s="239"/>
      <c r="B84" s="958" t="s">
        <v>225</v>
      </c>
      <c r="C84" s="958"/>
      <c r="D84" s="247"/>
      <c r="E84" s="657">
        <f>SUM(E82:E83)</f>
        <v>379073185</v>
      </c>
    </row>
    <row r="88" spans="1:5" ht="18.75" thickBot="1">
      <c r="A88" s="194" t="s">
        <v>171</v>
      </c>
      <c r="B88" s="195"/>
      <c r="C88" s="196" t="s">
        <v>441</v>
      </c>
      <c r="D88" s="197"/>
      <c r="E88" s="290" t="s">
        <v>526</v>
      </c>
    </row>
    <row r="89" spans="1:5" ht="12.75" customHeight="1">
      <c r="A89" s="919" t="s">
        <v>273</v>
      </c>
      <c r="B89" s="920"/>
      <c r="C89" s="921"/>
      <c r="D89" s="917" t="s">
        <v>290</v>
      </c>
      <c r="E89" s="376" t="s">
        <v>655</v>
      </c>
    </row>
    <row r="90" spans="1:5" ht="13.5" thickBot="1">
      <c r="A90" s="922"/>
      <c r="B90" s="923"/>
      <c r="C90" s="924"/>
      <c r="D90" s="918"/>
      <c r="E90" s="377" t="s">
        <v>164</v>
      </c>
    </row>
    <row r="91" spans="1:5" ht="12.75" customHeight="1">
      <c r="A91" s="905" t="s">
        <v>311</v>
      </c>
      <c r="B91" s="906"/>
      <c r="C91" s="907"/>
      <c r="D91" s="201"/>
      <c r="E91" s="770">
        <f>SUM(E92:E96)</f>
        <v>400000</v>
      </c>
    </row>
    <row r="92" spans="1:5" ht="12.75">
      <c r="A92" s="203" t="s">
        <v>55</v>
      </c>
      <c r="B92" s="204" t="s">
        <v>312</v>
      </c>
      <c r="C92" s="204"/>
      <c r="D92" s="205" t="s">
        <v>313</v>
      </c>
      <c r="E92" s="329">
        <v>0</v>
      </c>
    </row>
    <row r="93" spans="1:5" ht="12.75">
      <c r="A93" s="203" t="s">
        <v>56</v>
      </c>
      <c r="B93" s="204" t="s">
        <v>314</v>
      </c>
      <c r="C93" s="204"/>
      <c r="D93" s="205" t="s">
        <v>315</v>
      </c>
      <c r="E93" s="329">
        <v>0</v>
      </c>
    </row>
    <row r="94" spans="1:5" ht="12.75">
      <c r="A94" s="203" t="s">
        <v>57</v>
      </c>
      <c r="B94" s="204" t="s">
        <v>316</v>
      </c>
      <c r="C94" s="204"/>
      <c r="D94" s="205" t="s">
        <v>317</v>
      </c>
      <c r="E94" s="329">
        <v>0</v>
      </c>
    </row>
    <row r="95" spans="1:5" ht="12.75">
      <c r="A95" s="203" t="s">
        <v>114</v>
      </c>
      <c r="B95" s="204" t="s">
        <v>283</v>
      </c>
      <c r="C95" s="204"/>
      <c r="D95" s="205" t="s">
        <v>318</v>
      </c>
      <c r="E95" s="329">
        <v>0</v>
      </c>
    </row>
    <row r="96" spans="1:5" ht="13.5" thickBot="1">
      <c r="A96" s="203" t="s">
        <v>115</v>
      </c>
      <c r="B96" s="207" t="s">
        <v>103</v>
      </c>
      <c r="C96" s="207"/>
      <c r="D96" s="208" t="s">
        <v>319</v>
      </c>
      <c r="E96" s="758">
        <v>400000</v>
      </c>
    </row>
    <row r="97" spans="1:5" ht="12.75" customHeight="1">
      <c r="A97" s="905" t="s">
        <v>89</v>
      </c>
      <c r="B97" s="906"/>
      <c r="C97" s="907"/>
      <c r="D97" s="201"/>
      <c r="E97" s="770">
        <f>SUM(E98:E100)</f>
        <v>0</v>
      </c>
    </row>
    <row r="98" spans="1:5" ht="12.75">
      <c r="A98" s="203" t="s">
        <v>55</v>
      </c>
      <c r="B98" s="204" t="s">
        <v>88</v>
      </c>
      <c r="C98" s="204"/>
      <c r="D98" s="205" t="s">
        <v>320</v>
      </c>
      <c r="E98" s="329">
        <v>0</v>
      </c>
    </row>
    <row r="99" spans="1:5" ht="12.75">
      <c r="A99" s="203" t="s">
        <v>56</v>
      </c>
      <c r="B99" s="204" t="s">
        <v>90</v>
      </c>
      <c r="C99" s="204"/>
      <c r="D99" s="205" t="s">
        <v>330</v>
      </c>
      <c r="E99" s="329">
        <v>0</v>
      </c>
    </row>
    <row r="100" spans="1:5" ht="13.5" thickBot="1">
      <c r="A100" s="203" t="s">
        <v>57</v>
      </c>
      <c r="B100" s="207" t="s">
        <v>96</v>
      </c>
      <c r="C100" s="207"/>
      <c r="D100" s="208" t="s">
        <v>329</v>
      </c>
      <c r="E100" s="329">
        <v>0</v>
      </c>
    </row>
    <row r="101" spans="1:5" ht="12.75" customHeight="1" thickBot="1">
      <c r="A101" s="905" t="s">
        <v>331</v>
      </c>
      <c r="B101" s="906"/>
      <c r="C101" s="907"/>
      <c r="D101" s="210" t="s">
        <v>332</v>
      </c>
      <c r="E101" s="770">
        <f>SUM(E105,E102)</f>
        <v>0</v>
      </c>
    </row>
    <row r="102" spans="1:5" ht="12.75" customHeight="1" hidden="1">
      <c r="A102" s="211" t="s">
        <v>55</v>
      </c>
      <c r="B102" s="911" t="s">
        <v>91</v>
      </c>
      <c r="C102" s="912"/>
      <c r="D102" s="213"/>
      <c r="E102" s="318">
        <f>SUM(E103:E104)</f>
        <v>0</v>
      </c>
    </row>
    <row r="103" spans="1:5" ht="13.5" hidden="1" thickBot="1">
      <c r="A103" s="211"/>
      <c r="B103" s="215" t="s">
        <v>55</v>
      </c>
      <c r="C103" s="216" t="s">
        <v>92</v>
      </c>
      <c r="D103" s="205"/>
      <c r="E103" s="329">
        <v>0</v>
      </c>
    </row>
    <row r="104" spans="1:5" ht="13.5" hidden="1" thickBot="1">
      <c r="A104" s="211"/>
      <c r="B104" s="215" t="s">
        <v>56</v>
      </c>
      <c r="C104" s="216" t="s">
        <v>93</v>
      </c>
      <c r="D104" s="205"/>
      <c r="E104" s="329">
        <v>0</v>
      </c>
    </row>
    <row r="105" spans="1:5" ht="12.75" customHeight="1" hidden="1">
      <c r="A105" s="211" t="s">
        <v>56</v>
      </c>
      <c r="B105" s="911" t="s">
        <v>94</v>
      </c>
      <c r="C105" s="912"/>
      <c r="D105" s="213"/>
      <c r="E105" s="318">
        <f>SUM(E107:E107)</f>
        <v>0</v>
      </c>
    </row>
    <row r="106" spans="1:5" ht="13.5" hidden="1" thickBot="1">
      <c r="A106" s="211"/>
      <c r="B106" s="215" t="s">
        <v>55</v>
      </c>
      <c r="C106" s="216" t="s">
        <v>92</v>
      </c>
      <c r="D106" s="205"/>
      <c r="E106" s="318">
        <v>0</v>
      </c>
    </row>
    <row r="107" spans="1:5" ht="13.5" hidden="1" thickBot="1">
      <c r="A107" s="217"/>
      <c r="B107" s="218" t="s">
        <v>56</v>
      </c>
      <c r="C107" s="219" t="s">
        <v>95</v>
      </c>
      <c r="D107" s="220"/>
      <c r="E107" s="329">
        <v>0</v>
      </c>
    </row>
    <row r="108" spans="1:5" ht="13.5" thickBot="1">
      <c r="A108" s="222"/>
      <c r="B108" s="913" t="s">
        <v>48</v>
      </c>
      <c r="C108" s="914"/>
      <c r="D108" s="225"/>
      <c r="E108" s="769">
        <f>SUM(E91,E97,E101)</f>
        <v>400000</v>
      </c>
    </row>
    <row r="109" spans="1:5" ht="12.75" customHeight="1">
      <c r="A109" s="227" t="s">
        <v>55</v>
      </c>
      <c r="B109" s="915" t="s">
        <v>322</v>
      </c>
      <c r="C109" s="907"/>
      <c r="D109" s="228" t="s">
        <v>321</v>
      </c>
      <c r="E109" s="762">
        <f>SUM(E110:E111)</f>
        <v>22285</v>
      </c>
    </row>
    <row r="110" spans="1:5" ht="12.75">
      <c r="A110" s="230"/>
      <c r="B110" s="231" t="s">
        <v>55</v>
      </c>
      <c r="C110" s="232" t="s">
        <v>323</v>
      </c>
      <c r="D110" s="205" t="s">
        <v>324</v>
      </c>
      <c r="E110" s="329">
        <v>22285</v>
      </c>
    </row>
    <row r="111" spans="1:5" ht="12.75">
      <c r="A111" s="233"/>
      <c r="B111" s="231" t="s">
        <v>56</v>
      </c>
      <c r="C111" s="232" t="s">
        <v>49</v>
      </c>
      <c r="D111" s="205"/>
      <c r="E111" s="329">
        <v>0</v>
      </c>
    </row>
    <row r="112" spans="1:5" ht="12.75">
      <c r="A112" s="234" t="s">
        <v>56</v>
      </c>
      <c r="B112" s="235" t="s">
        <v>333</v>
      </c>
      <c r="C112" s="235"/>
      <c r="D112" s="213" t="s">
        <v>334</v>
      </c>
      <c r="E112" s="318">
        <f>SUM(E113:E114)</f>
        <v>0</v>
      </c>
    </row>
    <row r="113" spans="1:5" ht="12.75" hidden="1">
      <c r="A113" s="230"/>
      <c r="B113" s="215" t="s">
        <v>55</v>
      </c>
      <c r="C113" s="204" t="s">
        <v>36</v>
      </c>
      <c r="D113" s="205"/>
      <c r="E113" s="329">
        <v>0</v>
      </c>
    </row>
    <row r="114" spans="1:5" ht="12.75" hidden="1">
      <c r="A114" s="233"/>
      <c r="B114" s="215" t="s">
        <v>56</v>
      </c>
      <c r="C114" s="204" t="s">
        <v>50</v>
      </c>
      <c r="D114" s="205"/>
      <c r="E114" s="329">
        <v>0</v>
      </c>
    </row>
    <row r="115" spans="1:5" ht="12.75" customHeight="1">
      <c r="A115" s="227" t="s">
        <v>57</v>
      </c>
      <c r="B115" s="911" t="s">
        <v>325</v>
      </c>
      <c r="C115" s="912"/>
      <c r="D115" s="213" t="s">
        <v>326</v>
      </c>
      <c r="E115" s="318">
        <f>SUM(E116:E117)</f>
        <v>153531703</v>
      </c>
    </row>
    <row r="116" spans="1:5" ht="12.75">
      <c r="A116" s="230"/>
      <c r="B116" s="215" t="s">
        <v>55</v>
      </c>
      <c r="C116" s="204" t="s">
        <v>462</v>
      </c>
      <c r="D116" s="205" t="s">
        <v>546</v>
      </c>
      <c r="E116" s="329">
        <v>152310443</v>
      </c>
    </row>
    <row r="117" spans="1:5" ht="12.75">
      <c r="A117" s="233"/>
      <c r="B117" s="215" t="s">
        <v>56</v>
      </c>
      <c r="C117" s="204" t="s">
        <v>463</v>
      </c>
      <c r="D117" s="205" t="s">
        <v>547</v>
      </c>
      <c r="E117" s="329">
        <v>1221260</v>
      </c>
    </row>
    <row r="118" spans="1:5" ht="13.5" thickBot="1">
      <c r="A118" s="236"/>
      <c r="B118" s="931" t="s">
        <v>28</v>
      </c>
      <c r="C118" s="932"/>
      <c r="D118" s="237"/>
      <c r="E118" s="771">
        <f>SUM(E109,E112,E115)</f>
        <v>153553988</v>
      </c>
    </row>
    <row r="119" spans="1:5" ht="13.5" thickBot="1">
      <c r="A119" s="239"/>
      <c r="B119" s="903" t="s">
        <v>169</v>
      </c>
      <c r="C119" s="904"/>
      <c r="D119" s="240"/>
      <c r="E119" s="657">
        <f>SUM(E108,E118)</f>
        <v>153953988</v>
      </c>
    </row>
    <row r="120" spans="1:5" ht="13.5" thickBot="1">
      <c r="A120" s="195"/>
      <c r="B120" s="195"/>
      <c r="C120" s="197"/>
      <c r="D120" s="197"/>
      <c r="E120" s="242"/>
    </row>
    <row r="121" spans="1:5" ht="12.75">
      <c r="A121" s="243" t="s">
        <v>55</v>
      </c>
      <c r="B121" s="908" t="s">
        <v>81</v>
      </c>
      <c r="C121" s="908"/>
      <c r="D121" s="244"/>
      <c r="E121" s="757">
        <f>SUM(E92:E93,E102,E110,E113,E116,E95:E96)</f>
        <v>152732728</v>
      </c>
    </row>
    <row r="122" spans="1:5" ht="13.5" thickBot="1">
      <c r="A122" s="230" t="s">
        <v>56</v>
      </c>
      <c r="B122" s="909" t="s">
        <v>29</v>
      </c>
      <c r="C122" s="909"/>
      <c r="D122" s="246"/>
      <c r="E122" s="758">
        <f>SUM(E97,E105,E111,E114,E117,E94)</f>
        <v>1221260</v>
      </c>
    </row>
    <row r="123" spans="1:5" ht="13.5" thickBot="1">
      <c r="A123" s="239"/>
      <c r="B123" s="903" t="s">
        <v>169</v>
      </c>
      <c r="C123" s="904"/>
      <c r="D123" s="247"/>
      <c r="E123" s="657">
        <f>SUM(E121:E122)</f>
        <v>153953988</v>
      </c>
    </row>
    <row r="127" spans="1:5" ht="18.75" thickBot="1">
      <c r="A127" s="194" t="s">
        <v>171</v>
      </c>
      <c r="B127" s="195"/>
      <c r="C127" s="196" t="s">
        <v>442</v>
      </c>
      <c r="E127" s="290" t="s">
        <v>526</v>
      </c>
    </row>
    <row r="128" spans="1:5" ht="12.75" customHeight="1">
      <c r="A128" s="925" t="s">
        <v>273</v>
      </c>
      <c r="B128" s="926"/>
      <c r="C128" s="927"/>
      <c r="D128" s="917" t="s">
        <v>290</v>
      </c>
      <c r="E128" s="376" t="s">
        <v>655</v>
      </c>
    </row>
    <row r="129" spans="1:5" ht="13.5" thickBot="1">
      <c r="A129" s="928"/>
      <c r="B129" s="929"/>
      <c r="C129" s="930"/>
      <c r="D129" s="918"/>
      <c r="E129" s="377" t="s">
        <v>176</v>
      </c>
    </row>
    <row r="130" spans="1:5" ht="12.75" customHeight="1">
      <c r="A130" s="976" t="s">
        <v>27</v>
      </c>
      <c r="B130" s="977"/>
      <c r="C130" s="977"/>
      <c r="D130" s="248"/>
      <c r="E130" s="759">
        <f>SUM(E131,E137:E138)</f>
        <v>43802087</v>
      </c>
    </row>
    <row r="131" spans="1:5" ht="12.75" customHeight="1">
      <c r="A131" s="972" t="s">
        <v>55</v>
      </c>
      <c r="B131" s="974" t="s">
        <v>27</v>
      </c>
      <c r="C131" s="974"/>
      <c r="D131" s="251"/>
      <c r="E131" s="760">
        <f>SUM(E132:E136)</f>
        <v>43802087</v>
      </c>
    </row>
    <row r="132" spans="1:6" ht="12.75">
      <c r="A132" s="972"/>
      <c r="B132" s="215" t="s">
        <v>55</v>
      </c>
      <c r="C132" s="204" t="s">
        <v>140</v>
      </c>
      <c r="D132" s="205" t="s">
        <v>291</v>
      </c>
      <c r="E132" s="329">
        <v>35634522</v>
      </c>
      <c r="F132" s="459"/>
    </row>
    <row r="133" spans="1:6" ht="12.75">
      <c r="A133" s="972"/>
      <c r="B133" s="215" t="s">
        <v>56</v>
      </c>
      <c r="C133" s="204" t="s">
        <v>162</v>
      </c>
      <c r="D133" s="205" t="s">
        <v>292</v>
      </c>
      <c r="E133" s="329">
        <v>8167565</v>
      </c>
      <c r="F133" s="459"/>
    </row>
    <row r="134" spans="1:6" ht="12.75">
      <c r="A134" s="972"/>
      <c r="B134" s="215" t="s">
        <v>57</v>
      </c>
      <c r="C134" s="204" t="s">
        <v>61</v>
      </c>
      <c r="D134" s="205" t="s">
        <v>293</v>
      </c>
      <c r="E134" s="329">
        <v>0</v>
      </c>
      <c r="F134" s="459"/>
    </row>
    <row r="135" spans="1:6" ht="12.75">
      <c r="A135" s="972"/>
      <c r="B135" s="215" t="s">
        <v>114</v>
      </c>
      <c r="C135" s="204" t="s">
        <v>161</v>
      </c>
      <c r="D135" s="205" t="s">
        <v>296</v>
      </c>
      <c r="E135" s="329">
        <v>0</v>
      </c>
      <c r="F135" s="459"/>
    </row>
    <row r="136" spans="1:6" ht="12.75">
      <c r="A136" s="972"/>
      <c r="B136" s="215" t="s">
        <v>115</v>
      </c>
      <c r="C136" s="204" t="s">
        <v>298</v>
      </c>
      <c r="D136" s="205" t="s">
        <v>297</v>
      </c>
      <c r="E136" s="329">
        <v>0</v>
      </c>
      <c r="F136" s="459"/>
    </row>
    <row r="137" spans="1:6" ht="12.75">
      <c r="A137" s="250" t="s">
        <v>56</v>
      </c>
      <c r="B137" s="965" t="s">
        <v>306</v>
      </c>
      <c r="C137" s="965"/>
      <c r="D137" s="213" t="s">
        <v>305</v>
      </c>
      <c r="E137" s="318">
        <v>0</v>
      </c>
      <c r="F137" s="459"/>
    </row>
    <row r="138" spans="1:6" ht="13.5" thickBot="1">
      <c r="A138" s="253" t="s">
        <v>57</v>
      </c>
      <c r="B138" s="978" t="s">
        <v>304</v>
      </c>
      <c r="C138" s="978"/>
      <c r="D138" s="254" t="s">
        <v>299</v>
      </c>
      <c r="E138" s="761">
        <v>0</v>
      </c>
      <c r="F138" s="459"/>
    </row>
    <row r="139" spans="1:6" ht="12.75" customHeight="1">
      <c r="A139" s="905" t="s">
        <v>63</v>
      </c>
      <c r="B139" s="906"/>
      <c r="C139" s="907"/>
      <c r="D139" s="228"/>
      <c r="E139" s="762">
        <f>SUM(E140:E142)</f>
        <v>1221260</v>
      </c>
      <c r="F139" s="459"/>
    </row>
    <row r="140" spans="1:6" ht="12.75">
      <c r="A140" s="255" t="s">
        <v>55</v>
      </c>
      <c r="B140" s="935" t="s">
        <v>307</v>
      </c>
      <c r="C140" s="935"/>
      <c r="D140" s="256" t="s">
        <v>309</v>
      </c>
      <c r="E140" s="329">
        <v>1221260</v>
      </c>
      <c r="F140" s="459"/>
    </row>
    <row r="141" spans="1:6" ht="12.75">
      <c r="A141" s="255" t="s">
        <v>56</v>
      </c>
      <c r="B141" s="979" t="s">
        <v>308</v>
      </c>
      <c r="C141" s="980"/>
      <c r="D141" s="205" t="s">
        <v>310</v>
      </c>
      <c r="E141" s="329">
        <v>0</v>
      </c>
      <c r="F141" s="459"/>
    </row>
    <row r="142" spans="1:6" ht="13.5" thickBot="1">
      <c r="A142" s="259" t="s">
        <v>57</v>
      </c>
      <c r="B142" s="909" t="s">
        <v>97</v>
      </c>
      <c r="C142" s="909"/>
      <c r="D142" s="208"/>
      <c r="E142" s="758">
        <v>0</v>
      </c>
      <c r="F142" s="459"/>
    </row>
    <row r="143" spans="1:5" ht="12.75" customHeight="1" thickBot="1">
      <c r="A143" s="976" t="s">
        <v>98</v>
      </c>
      <c r="B143" s="977"/>
      <c r="C143" s="977"/>
      <c r="D143" s="244"/>
      <c r="E143" s="757">
        <f>SUM(E144,E147)</f>
        <v>0</v>
      </c>
    </row>
    <row r="144" spans="1:5" ht="12.75" customHeight="1" hidden="1">
      <c r="A144" s="972" t="s">
        <v>55</v>
      </c>
      <c r="B144" s="974" t="s">
        <v>91</v>
      </c>
      <c r="C144" s="975"/>
      <c r="D144" s="260"/>
      <c r="E144" s="763">
        <f>SUM(E145:E146)</f>
        <v>0</v>
      </c>
    </row>
    <row r="145" spans="1:5" ht="13.5" hidden="1" thickBot="1">
      <c r="A145" s="972"/>
      <c r="B145" s="215" t="s">
        <v>55</v>
      </c>
      <c r="C145" s="216" t="s">
        <v>99</v>
      </c>
      <c r="D145" s="262"/>
      <c r="E145" s="764">
        <v>0</v>
      </c>
    </row>
    <row r="146" spans="1:5" ht="13.5" hidden="1" thickBot="1">
      <c r="A146" s="972"/>
      <c r="B146" s="215" t="s">
        <v>56</v>
      </c>
      <c r="C146" s="216" t="s">
        <v>100</v>
      </c>
      <c r="D146" s="262"/>
      <c r="E146" s="764">
        <v>0</v>
      </c>
    </row>
    <row r="147" spans="1:5" ht="12.75" customHeight="1" hidden="1">
      <c r="A147" s="972" t="s">
        <v>56</v>
      </c>
      <c r="B147" s="974" t="s">
        <v>94</v>
      </c>
      <c r="C147" s="975"/>
      <c r="D147" s="260"/>
      <c r="E147" s="318">
        <f>SUM(E148:E149)</f>
        <v>0</v>
      </c>
    </row>
    <row r="148" spans="1:5" ht="13.5" hidden="1" thickBot="1">
      <c r="A148" s="972"/>
      <c r="B148" s="215" t="s">
        <v>55</v>
      </c>
      <c r="C148" s="216" t="s">
        <v>99</v>
      </c>
      <c r="D148" s="205"/>
      <c r="E148" s="329">
        <v>0</v>
      </c>
    </row>
    <row r="149" spans="1:5" ht="13.5" hidden="1" thickBot="1">
      <c r="A149" s="973"/>
      <c r="B149" s="218" t="s">
        <v>56</v>
      </c>
      <c r="C149" s="219" t="s">
        <v>100</v>
      </c>
      <c r="D149" s="220"/>
      <c r="E149" s="765">
        <v>0</v>
      </c>
    </row>
    <row r="150" spans="1:5" ht="12.75" customHeight="1">
      <c r="A150" s="905" t="s">
        <v>65</v>
      </c>
      <c r="B150" s="906"/>
      <c r="C150" s="907"/>
      <c r="D150" s="248" t="s">
        <v>469</v>
      </c>
      <c r="E150" s="766">
        <f>SUM(E151:E152)</f>
        <v>0</v>
      </c>
    </row>
    <row r="151" spans="1:5" ht="12.75" customHeight="1">
      <c r="A151" s="265" t="s">
        <v>55</v>
      </c>
      <c r="B151" s="911" t="s">
        <v>336</v>
      </c>
      <c r="C151" s="912"/>
      <c r="D151" s="266" t="s">
        <v>469</v>
      </c>
      <c r="E151" s="767">
        <v>0</v>
      </c>
    </row>
    <row r="152" spans="1:5" ht="12.75" customHeight="1" thickBot="1">
      <c r="A152" s="967" t="s">
        <v>56</v>
      </c>
      <c r="B152" s="911" t="s">
        <v>80</v>
      </c>
      <c r="C152" s="912"/>
      <c r="D152" s="266"/>
      <c r="E152" s="762">
        <f>SUM(E153:E154)</f>
        <v>0</v>
      </c>
    </row>
    <row r="153" spans="1:5" ht="13.5" hidden="1" thickBot="1">
      <c r="A153" s="968"/>
      <c r="B153" s="267" t="s">
        <v>55</v>
      </c>
      <c r="C153" s="268" t="s">
        <v>158</v>
      </c>
      <c r="D153" s="269" t="s">
        <v>469</v>
      </c>
      <c r="E153" s="767">
        <v>0</v>
      </c>
    </row>
    <row r="154" spans="1:5" ht="13.5" hidden="1" thickBot="1">
      <c r="A154" s="969"/>
      <c r="B154" s="271" t="s">
        <v>56</v>
      </c>
      <c r="C154" s="272" t="s">
        <v>4</v>
      </c>
      <c r="D154" s="269" t="s">
        <v>469</v>
      </c>
      <c r="E154" s="768">
        <v>0</v>
      </c>
    </row>
    <row r="155" spans="1:5" ht="13.5" thickBot="1">
      <c r="A155" s="274"/>
      <c r="B155" s="970" t="s">
        <v>87</v>
      </c>
      <c r="C155" s="970"/>
      <c r="D155" s="275"/>
      <c r="E155" s="769">
        <f>SUM(E150,E143,E139,E130)</f>
        <v>45023347</v>
      </c>
    </row>
    <row r="156" spans="1:5" ht="12.75">
      <c r="A156" s="265">
        <v>1</v>
      </c>
      <c r="B156" s="971" t="s">
        <v>150</v>
      </c>
      <c r="C156" s="971"/>
      <c r="D156" s="228"/>
      <c r="E156" s="762">
        <f>SUM(E157:E158)</f>
        <v>0</v>
      </c>
    </row>
    <row r="157" spans="1:5" ht="12.75" hidden="1">
      <c r="A157" s="963"/>
      <c r="B157" s="215" t="s">
        <v>55</v>
      </c>
      <c r="C157" s="276" t="s">
        <v>154</v>
      </c>
      <c r="D157" s="256"/>
      <c r="E157" s="329">
        <v>0</v>
      </c>
    </row>
    <row r="158" spans="1:5" ht="12.75" hidden="1">
      <c r="A158" s="964"/>
      <c r="B158" s="215" t="s">
        <v>56</v>
      </c>
      <c r="C158" s="276" t="s">
        <v>35</v>
      </c>
      <c r="D158" s="256"/>
      <c r="E158" s="329">
        <v>0</v>
      </c>
    </row>
    <row r="159" spans="1:5" ht="13.5" thickBot="1">
      <c r="A159" s="277" t="s">
        <v>56</v>
      </c>
      <c r="B159" s="965" t="s">
        <v>300</v>
      </c>
      <c r="C159" s="965"/>
      <c r="D159" s="251" t="s">
        <v>301</v>
      </c>
      <c r="E159" s="318">
        <f>SUM(E160:E162)</f>
        <v>0</v>
      </c>
    </row>
    <row r="160" spans="1:5" ht="13.5" hidden="1" thickBot="1">
      <c r="A160" s="963"/>
      <c r="B160" s="215" t="s">
        <v>55</v>
      </c>
      <c r="C160" s="690" t="s">
        <v>477</v>
      </c>
      <c r="D160" s="256" t="s">
        <v>478</v>
      </c>
      <c r="E160" s="329">
        <v>0</v>
      </c>
    </row>
    <row r="161" spans="1:5" ht="13.5" hidden="1" thickBot="1">
      <c r="A161" s="964"/>
      <c r="B161" s="215" t="s">
        <v>56</v>
      </c>
      <c r="C161" s="204" t="s">
        <v>302</v>
      </c>
      <c r="D161" s="256" t="s">
        <v>495</v>
      </c>
      <c r="E161" s="329">
        <v>0</v>
      </c>
    </row>
    <row r="162" spans="1:5" ht="13.5" hidden="1" thickBot="1">
      <c r="A162" s="278"/>
      <c r="B162" s="279" t="s">
        <v>57</v>
      </c>
      <c r="C162" s="204" t="s">
        <v>303</v>
      </c>
      <c r="D162" s="280" t="s">
        <v>496</v>
      </c>
      <c r="E162" s="758">
        <v>0</v>
      </c>
    </row>
    <row r="163" spans="1:5" ht="13.5" thickBot="1">
      <c r="A163" s="274"/>
      <c r="B163" s="966" t="s">
        <v>141</v>
      </c>
      <c r="C163" s="914"/>
      <c r="D163" s="275"/>
      <c r="E163" s="769">
        <f>SUM(E156,E159)</f>
        <v>0</v>
      </c>
    </row>
    <row r="164" spans="1:6" ht="13.5" thickBot="1">
      <c r="A164" s="281"/>
      <c r="B164" s="958" t="s">
        <v>226</v>
      </c>
      <c r="C164" s="958"/>
      <c r="D164" s="282"/>
      <c r="E164" s="657">
        <f>SUM(E155,E163)</f>
        <v>45023347</v>
      </c>
      <c r="F164" s="459"/>
    </row>
    <row r="165" spans="1:6" ht="13.5" thickBot="1">
      <c r="A165" s="195"/>
      <c r="B165" s="195"/>
      <c r="C165" s="197"/>
      <c r="D165" s="283"/>
      <c r="E165" s="242"/>
      <c r="F165" s="459"/>
    </row>
    <row r="166" spans="1:6" ht="12.75">
      <c r="A166" s="243" t="s">
        <v>55</v>
      </c>
      <c r="B166" s="908" t="s">
        <v>223</v>
      </c>
      <c r="C166" s="908"/>
      <c r="D166" s="244"/>
      <c r="E166" s="757">
        <f>SUM(E130,E144,E151,E153,E157,E160,E161)</f>
        <v>43802087</v>
      </c>
      <c r="F166" s="459"/>
    </row>
    <row r="167" spans="1:6" ht="13.5" thickBot="1">
      <c r="A167" s="230" t="s">
        <v>56</v>
      </c>
      <c r="B167" s="909" t="s">
        <v>224</v>
      </c>
      <c r="C167" s="909"/>
      <c r="D167" s="246"/>
      <c r="E167" s="758">
        <f>SUM(E139,E147,E154,E158,E162)</f>
        <v>1221260</v>
      </c>
      <c r="F167" s="459"/>
    </row>
    <row r="168" spans="1:6" ht="13.5" thickBot="1">
      <c r="A168" s="239"/>
      <c r="B168" s="958" t="s">
        <v>226</v>
      </c>
      <c r="C168" s="958"/>
      <c r="D168" s="247"/>
      <c r="E168" s="657">
        <f>SUM(E166:E167)</f>
        <v>45023347</v>
      </c>
      <c r="F168" s="459"/>
    </row>
    <row r="172" spans="1:5" ht="18.75" thickBot="1">
      <c r="A172" s="194" t="s">
        <v>172</v>
      </c>
      <c r="B172" s="195"/>
      <c r="C172" s="196" t="s">
        <v>443</v>
      </c>
      <c r="D172" s="197"/>
      <c r="E172" s="290" t="s">
        <v>526</v>
      </c>
    </row>
    <row r="173" spans="1:5" ht="12.75" customHeight="1">
      <c r="A173" s="919" t="s">
        <v>273</v>
      </c>
      <c r="B173" s="920"/>
      <c r="C173" s="921"/>
      <c r="D173" s="917" t="s">
        <v>290</v>
      </c>
      <c r="E173" s="376" t="s">
        <v>655</v>
      </c>
    </row>
    <row r="174" spans="1:5" ht="13.5" thickBot="1">
      <c r="A174" s="922"/>
      <c r="B174" s="923"/>
      <c r="C174" s="924"/>
      <c r="D174" s="918"/>
      <c r="E174" s="377" t="s">
        <v>164</v>
      </c>
    </row>
    <row r="175" spans="1:5" ht="12.75" customHeight="1">
      <c r="A175" s="905" t="s">
        <v>311</v>
      </c>
      <c r="B175" s="906"/>
      <c r="C175" s="907"/>
      <c r="D175" s="201"/>
      <c r="E175" s="770">
        <f>SUM(E176:E180)</f>
        <v>8195000</v>
      </c>
    </row>
    <row r="176" spans="1:5" ht="12.75">
      <c r="A176" s="203" t="s">
        <v>55</v>
      </c>
      <c r="B176" s="204" t="s">
        <v>312</v>
      </c>
      <c r="C176" s="204"/>
      <c r="D176" s="205" t="s">
        <v>313</v>
      </c>
      <c r="E176" s="329">
        <v>0</v>
      </c>
    </row>
    <row r="177" spans="1:5" ht="12.75">
      <c r="A177" s="203" t="s">
        <v>56</v>
      </c>
      <c r="B177" s="204" t="s">
        <v>314</v>
      </c>
      <c r="C177" s="204"/>
      <c r="D177" s="205" t="s">
        <v>315</v>
      </c>
      <c r="E177" s="329">
        <v>0</v>
      </c>
    </row>
    <row r="178" spans="1:5" ht="12.75">
      <c r="A178" s="203" t="s">
        <v>57</v>
      </c>
      <c r="B178" s="204" t="s">
        <v>316</v>
      </c>
      <c r="C178" s="204"/>
      <c r="D178" s="205" t="s">
        <v>317</v>
      </c>
      <c r="E178" s="329">
        <v>0</v>
      </c>
    </row>
    <row r="179" spans="1:5" ht="12.75">
      <c r="A179" s="203" t="s">
        <v>114</v>
      </c>
      <c r="B179" s="204" t="s">
        <v>283</v>
      </c>
      <c r="C179" s="204"/>
      <c r="D179" s="205" t="s">
        <v>318</v>
      </c>
      <c r="E179" s="329">
        <v>0</v>
      </c>
    </row>
    <row r="180" spans="1:5" ht="13.5" thickBot="1">
      <c r="A180" s="203" t="s">
        <v>115</v>
      </c>
      <c r="B180" s="207" t="s">
        <v>103</v>
      </c>
      <c r="C180" s="207"/>
      <c r="D180" s="208" t="s">
        <v>319</v>
      </c>
      <c r="E180" s="758">
        <v>8195000</v>
      </c>
    </row>
    <row r="181" spans="1:5" ht="12.75" customHeight="1">
      <c r="A181" s="905" t="s">
        <v>89</v>
      </c>
      <c r="B181" s="906"/>
      <c r="C181" s="907"/>
      <c r="D181" s="201"/>
      <c r="E181" s="770">
        <f>SUM(E182:E184)</f>
        <v>0</v>
      </c>
    </row>
    <row r="182" spans="1:5" ht="12.75">
      <c r="A182" s="203" t="s">
        <v>55</v>
      </c>
      <c r="B182" s="204" t="s">
        <v>88</v>
      </c>
      <c r="C182" s="204"/>
      <c r="D182" s="205" t="s">
        <v>320</v>
      </c>
      <c r="E182" s="329">
        <v>0</v>
      </c>
    </row>
    <row r="183" spans="1:5" ht="12.75">
      <c r="A183" s="203" t="s">
        <v>56</v>
      </c>
      <c r="B183" s="204" t="s">
        <v>90</v>
      </c>
      <c r="C183" s="204"/>
      <c r="D183" s="205" t="s">
        <v>330</v>
      </c>
      <c r="E183" s="329">
        <v>0</v>
      </c>
    </row>
    <row r="184" spans="1:5" ht="13.5" thickBot="1">
      <c r="A184" s="203" t="s">
        <v>57</v>
      </c>
      <c r="B184" s="207" t="s">
        <v>96</v>
      </c>
      <c r="C184" s="207"/>
      <c r="D184" s="208" t="s">
        <v>329</v>
      </c>
      <c r="E184" s="329">
        <v>0</v>
      </c>
    </row>
    <row r="185" spans="1:5" ht="12.75" customHeight="1" thickBot="1">
      <c r="A185" s="905" t="s">
        <v>331</v>
      </c>
      <c r="B185" s="906"/>
      <c r="C185" s="907"/>
      <c r="D185" s="210" t="s">
        <v>332</v>
      </c>
      <c r="E185" s="770">
        <f>SUM(E189,E186)</f>
        <v>0</v>
      </c>
    </row>
    <row r="186" spans="1:5" ht="12.75" customHeight="1" hidden="1">
      <c r="A186" s="211" t="s">
        <v>55</v>
      </c>
      <c r="B186" s="911" t="s">
        <v>91</v>
      </c>
      <c r="C186" s="912"/>
      <c r="D186" s="213"/>
      <c r="E186" s="318">
        <f>SUM(E187:E188)</f>
        <v>0</v>
      </c>
    </row>
    <row r="187" spans="1:5" ht="13.5" hidden="1" thickBot="1">
      <c r="A187" s="211"/>
      <c r="B187" s="215" t="s">
        <v>55</v>
      </c>
      <c r="C187" s="216" t="s">
        <v>92</v>
      </c>
      <c r="D187" s="205"/>
      <c r="E187" s="329">
        <v>0</v>
      </c>
    </row>
    <row r="188" spans="1:5" ht="13.5" hidden="1" thickBot="1">
      <c r="A188" s="211"/>
      <c r="B188" s="215" t="s">
        <v>56</v>
      </c>
      <c r="C188" s="216" t="s">
        <v>93</v>
      </c>
      <c r="D188" s="205"/>
      <c r="E188" s="329">
        <v>0</v>
      </c>
    </row>
    <row r="189" spans="1:5" ht="12.75" customHeight="1" hidden="1">
      <c r="A189" s="211" t="s">
        <v>56</v>
      </c>
      <c r="B189" s="911" t="s">
        <v>94</v>
      </c>
      <c r="C189" s="912"/>
      <c r="D189" s="213"/>
      <c r="E189" s="318">
        <f>SUM(E191:E191)</f>
        <v>0</v>
      </c>
    </row>
    <row r="190" spans="1:5" ht="13.5" hidden="1" thickBot="1">
      <c r="A190" s="211"/>
      <c r="B190" s="215" t="s">
        <v>55</v>
      </c>
      <c r="C190" s="216" t="s">
        <v>92</v>
      </c>
      <c r="D190" s="205"/>
      <c r="E190" s="318">
        <v>0</v>
      </c>
    </row>
    <row r="191" spans="1:5" ht="13.5" hidden="1" thickBot="1">
      <c r="A191" s="217"/>
      <c r="B191" s="218" t="s">
        <v>56</v>
      </c>
      <c r="C191" s="219" t="s">
        <v>95</v>
      </c>
      <c r="D191" s="220"/>
      <c r="E191" s="329">
        <v>0</v>
      </c>
    </row>
    <row r="192" spans="1:5" ht="13.5" thickBot="1">
      <c r="A192" s="222"/>
      <c r="B192" s="913" t="s">
        <v>48</v>
      </c>
      <c r="C192" s="914"/>
      <c r="D192" s="225"/>
      <c r="E192" s="769">
        <f>SUM(E175,E181,E185)</f>
        <v>8195000</v>
      </c>
    </row>
    <row r="193" spans="1:5" ht="12.75" customHeight="1">
      <c r="A193" s="227" t="s">
        <v>55</v>
      </c>
      <c r="B193" s="915" t="s">
        <v>322</v>
      </c>
      <c r="C193" s="907"/>
      <c r="D193" s="228" t="s">
        <v>321</v>
      </c>
      <c r="E193" s="762">
        <f>SUM(E194:E195)</f>
        <v>92975</v>
      </c>
    </row>
    <row r="194" spans="1:5" ht="12.75">
      <c r="A194" s="230"/>
      <c r="B194" s="231" t="s">
        <v>55</v>
      </c>
      <c r="C194" s="232" t="s">
        <v>323</v>
      </c>
      <c r="D194" s="205" t="s">
        <v>324</v>
      </c>
      <c r="E194" s="329">
        <v>92975</v>
      </c>
    </row>
    <row r="195" spans="1:5" ht="12.75" hidden="1">
      <c r="A195" s="233"/>
      <c r="B195" s="231" t="s">
        <v>56</v>
      </c>
      <c r="C195" s="232" t="s">
        <v>49</v>
      </c>
      <c r="D195" s="205"/>
      <c r="E195" s="329">
        <v>0</v>
      </c>
    </row>
    <row r="196" spans="1:5" ht="12.75">
      <c r="A196" s="234" t="s">
        <v>56</v>
      </c>
      <c r="B196" s="235" t="s">
        <v>333</v>
      </c>
      <c r="C196" s="235"/>
      <c r="D196" s="213" t="s">
        <v>334</v>
      </c>
      <c r="E196" s="318">
        <f>SUM(E197:E198)</f>
        <v>0</v>
      </c>
    </row>
    <row r="197" spans="1:5" ht="12.75" hidden="1">
      <c r="A197" s="230"/>
      <c r="B197" s="215" t="s">
        <v>55</v>
      </c>
      <c r="C197" s="204" t="s">
        <v>36</v>
      </c>
      <c r="D197" s="205"/>
      <c r="E197" s="329">
        <v>0</v>
      </c>
    </row>
    <row r="198" spans="1:5" ht="12.75" hidden="1">
      <c r="A198" s="233"/>
      <c r="B198" s="215" t="s">
        <v>56</v>
      </c>
      <c r="C198" s="204" t="s">
        <v>50</v>
      </c>
      <c r="D198" s="205"/>
      <c r="E198" s="329">
        <v>0</v>
      </c>
    </row>
    <row r="199" spans="1:5" ht="12.75" customHeight="1">
      <c r="A199" s="227" t="s">
        <v>57</v>
      </c>
      <c r="B199" s="911" t="s">
        <v>325</v>
      </c>
      <c r="C199" s="912"/>
      <c r="D199" s="213" t="s">
        <v>326</v>
      </c>
      <c r="E199" s="318">
        <f>SUM(E200:E201)</f>
        <v>85976389</v>
      </c>
    </row>
    <row r="200" spans="1:5" ht="12.75">
      <c r="A200" s="230"/>
      <c r="B200" s="215" t="s">
        <v>55</v>
      </c>
      <c r="C200" s="204" t="s">
        <v>327</v>
      </c>
      <c r="D200" s="205" t="s">
        <v>546</v>
      </c>
      <c r="E200" s="329">
        <v>85976389</v>
      </c>
    </row>
    <row r="201" spans="1:5" ht="12.75">
      <c r="A201" s="233"/>
      <c r="B201" s="215" t="s">
        <v>56</v>
      </c>
      <c r="C201" s="204" t="s">
        <v>328</v>
      </c>
      <c r="D201" s="205" t="s">
        <v>547</v>
      </c>
      <c r="E201" s="329">
        <v>0</v>
      </c>
    </row>
    <row r="202" spans="1:5" ht="13.5" thickBot="1">
      <c r="A202" s="236"/>
      <c r="B202" s="931" t="s">
        <v>28</v>
      </c>
      <c r="C202" s="932"/>
      <c r="D202" s="237"/>
      <c r="E202" s="771">
        <f>SUM(E193,E196,E199)</f>
        <v>86069364</v>
      </c>
    </row>
    <row r="203" spans="1:6" ht="13.5" thickBot="1">
      <c r="A203" s="239"/>
      <c r="B203" s="933" t="s">
        <v>232</v>
      </c>
      <c r="C203" s="934"/>
      <c r="D203" s="240"/>
      <c r="E203" s="657">
        <f>SUM(E192,E202)</f>
        <v>94264364</v>
      </c>
      <c r="F203" s="459"/>
    </row>
    <row r="204" spans="1:6" ht="13.5" thickBot="1">
      <c r="A204" s="195"/>
      <c r="B204" s="195"/>
      <c r="C204" s="197"/>
      <c r="D204" s="197"/>
      <c r="E204" s="242"/>
      <c r="F204" s="459"/>
    </row>
    <row r="205" spans="1:6" ht="12.75">
      <c r="A205" s="243" t="s">
        <v>55</v>
      </c>
      <c r="B205" s="908" t="s">
        <v>81</v>
      </c>
      <c r="C205" s="908"/>
      <c r="D205" s="244"/>
      <c r="E205" s="757">
        <f>SUM(E176:E177,E186,E194,E197,E200,E179:E180)</f>
        <v>94264364</v>
      </c>
      <c r="F205" s="459"/>
    </row>
    <row r="206" spans="1:6" ht="13.5" thickBot="1">
      <c r="A206" s="230" t="s">
        <v>56</v>
      </c>
      <c r="B206" s="909" t="s">
        <v>29</v>
      </c>
      <c r="C206" s="909"/>
      <c r="D206" s="246"/>
      <c r="E206" s="758">
        <f>SUM(E181,E189,E195,E198,E201,E178)</f>
        <v>0</v>
      </c>
      <c r="F206" s="459"/>
    </row>
    <row r="207" spans="1:6" ht="13.5" thickBot="1">
      <c r="A207" s="239"/>
      <c r="B207" s="933" t="s">
        <v>232</v>
      </c>
      <c r="C207" s="934"/>
      <c r="D207" s="247"/>
      <c r="E207" s="657">
        <f>SUM(E205:E206)</f>
        <v>94264364</v>
      </c>
      <c r="F207" s="459"/>
    </row>
    <row r="211" spans="1:5" ht="14.25" customHeight="1" thickBot="1">
      <c r="A211" s="194" t="s">
        <v>172</v>
      </c>
      <c r="B211" s="195"/>
      <c r="C211" s="196" t="s">
        <v>444</v>
      </c>
      <c r="E211" s="290" t="s">
        <v>526</v>
      </c>
    </row>
    <row r="212" spans="1:5" ht="12.75" customHeight="1">
      <c r="A212" s="925" t="s">
        <v>273</v>
      </c>
      <c r="B212" s="926"/>
      <c r="C212" s="927"/>
      <c r="D212" s="917" t="s">
        <v>290</v>
      </c>
      <c r="E212" s="376" t="s">
        <v>655</v>
      </c>
    </row>
    <row r="213" spans="1:5" ht="13.5" thickBot="1">
      <c r="A213" s="928"/>
      <c r="B213" s="929"/>
      <c r="C213" s="930"/>
      <c r="D213" s="918"/>
      <c r="E213" s="377" t="s">
        <v>176</v>
      </c>
    </row>
    <row r="214" spans="1:5" ht="12.75" customHeight="1">
      <c r="A214" s="976" t="s">
        <v>27</v>
      </c>
      <c r="B214" s="977"/>
      <c r="C214" s="977"/>
      <c r="D214" s="248"/>
      <c r="E214" s="759">
        <f>SUM(E215,E221:E222)</f>
        <v>94508400</v>
      </c>
    </row>
    <row r="215" spans="1:5" ht="12.75" customHeight="1">
      <c r="A215" s="972" t="s">
        <v>55</v>
      </c>
      <c r="B215" s="974" t="s">
        <v>27</v>
      </c>
      <c r="C215" s="974"/>
      <c r="D215" s="251"/>
      <c r="E215" s="760">
        <f>SUM(E216:E220)</f>
        <v>94508400</v>
      </c>
    </row>
    <row r="216" spans="1:5" ht="12.75">
      <c r="A216" s="972"/>
      <c r="B216" s="215" t="s">
        <v>55</v>
      </c>
      <c r="C216" s="204" t="s">
        <v>140</v>
      </c>
      <c r="D216" s="205" t="s">
        <v>291</v>
      </c>
      <c r="E216" s="329">
        <v>46390170</v>
      </c>
    </row>
    <row r="217" spans="1:5" ht="12.75">
      <c r="A217" s="972"/>
      <c r="B217" s="215" t="s">
        <v>56</v>
      </c>
      <c r="C217" s="204" t="s">
        <v>162</v>
      </c>
      <c r="D217" s="205" t="s">
        <v>292</v>
      </c>
      <c r="E217" s="329">
        <v>8944656</v>
      </c>
    </row>
    <row r="218" spans="1:5" ht="12.75">
      <c r="A218" s="972"/>
      <c r="B218" s="215" t="s">
        <v>57</v>
      </c>
      <c r="C218" s="204" t="s">
        <v>61</v>
      </c>
      <c r="D218" s="205" t="s">
        <v>293</v>
      </c>
      <c r="E218" s="329">
        <v>39173574</v>
      </c>
    </row>
    <row r="219" spans="1:5" ht="12.75">
      <c r="A219" s="972"/>
      <c r="B219" s="215" t="s">
        <v>114</v>
      </c>
      <c r="C219" s="204" t="s">
        <v>161</v>
      </c>
      <c r="D219" s="205" t="s">
        <v>296</v>
      </c>
      <c r="E219" s="329">
        <v>0</v>
      </c>
    </row>
    <row r="220" spans="1:5" ht="12.75">
      <c r="A220" s="972"/>
      <c r="B220" s="215" t="s">
        <v>115</v>
      </c>
      <c r="C220" s="204" t="s">
        <v>298</v>
      </c>
      <c r="D220" s="205" t="s">
        <v>297</v>
      </c>
      <c r="E220" s="329">
        <v>0</v>
      </c>
    </row>
    <row r="221" spans="1:5" ht="12.75">
      <c r="A221" s="250" t="s">
        <v>56</v>
      </c>
      <c r="B221" s="965" t="s">
        <v>306</v>
      </c>
      <c r="C221" s="965"/>
      <c r="D221" s="213" t="s">
        <v>305</v>
      </c>
      <c r="E221" s="318">
        <v>0</v>
      </c>
    </row>
    <row r="222" spans="1:5" ht="13.5" thickBot="1">
      <c r="A222" s="253" t="s">
        <v>57</v>
      </c>
      <c r="B222" s="978" t="s">
        <v>304</v>
      </c>
      <c r="C222" s="978"/>
      <c r="D222" s="254" t="s">
        <v>299</v>
      </c>
      <c r="E222" s="761">
        <v>0</v>
      </c>
    </row>
    <row r="223" spans="1:5" ht="12.75" customHeight="1">
      <c r="A223" s="905" t="s">
        <v>63</v>
      </c>
      <c r="B223" s="906"/>
      <c r="C223" s="907"/>
      <c r="D223" s="228"/>
      <c r="E223" s="762">
        <f>SUM(E224:E226)</f>
        <v>0</v>
      </c>
    </row>
    <row r="224" spans="1:5" ht="12.75">
      <c r="A224" s="255" t="s">
        <v>55</v>
      </c>
      <c r="B224" s="935" t="s">
        <v>307</v>
      </c>
      <c r="C224" s="935"/>
      <c r="D224" s="256" t="s">
        <v>309</v>
      </c>
      <c r="E224" s="329">
        <v>0</v>
      </c>
    </row>
    <row r="225" spans="1:5" ht="12.75">
      <c r="A225" s="255" t="s">
        <v>56</v>
      </c>
      <c r="B225" s="979" t="s">
        <v>308</v>
      </c>
      <c r="C225" s="980"/>
      <c r="D225" s="205" t="s">
        <v>310</v>
      </c>
      <c r="E225" s="329">
        <v>0</v>
      </c>
    </row>
    <row r="226" spans="1:5" ht="13.5" thickBot="1">
      <c r="A226" s="259" t="s">
        <v>57</v>
      </c>
      <c r="B226" s="909" t="s">
        <v>97</v>
      </c>
      <c r="C226" s="909"/>
      <c r="D226" s="208"/>
      <c r="E226" s="758">
        <v>0</v>
      </c>
    </row>
    <row r="227" spans="1:5" ht="12.75" customHeight="1" thickBot="1">
      <c r="A227" s="976" t="s">
        <v>98</v>
      </c>
      <c r="B227" s="977"/>
      <c r="C227" s="977"/>
      <c r="D227" s="244"/>
      <c r="E227" s="757">
        <f>SUM(E228,E231)</f>
        <v>0</v>
      </c>
    </row>
    <row r="228" spans="1:5" ht="12.75" customHeight="1" hidden="1">
      <c r="A228" s="972" t="s">
        <v>55</v>
      </c>
      <c r="B228" s="974" t="s">
        <v>91</v>
      </c>
      <c r="C228" s="975"/>
      <c r="D228" s="260"/>
      <c r="E228" s="763">
        <f>SUM(E229:E230)</f>
        <v>0</v>
      </c>
    </row>
    <row r="229" spans="1:5" ht="13.5" hidden="1" thickBot="1">
      <c r="A229" s="972"/>
      <c r="B229" s="215" t="s">
        <v>55</v>
      </c>
      <c r="C229" s="216" t="s">
        <v>99</v>
      </c>
      <c r="D229" s="262"/>
      <c r="E229" s="764">
        <v>0</v>
      </c>
    </row>
    <row r="230" spans="1:5" ht="13.5" hidden="1" thickBot="1">
      <c r="A230" s="972"/>
      <c r="B230" s="215" t="s">
        <v>56</v>
      </c>
      <c r="C230" s="216" t="s">
        <v>100</v>
      </c>
      <c r="D230" s="262"/>
      <c r="E230" s="764">
        <v>0</v>
      </c>
    </row>
    <row r="231" spans="1:5" ht="12.75" customHeight="1" hidden="1">
      <c r="A231" s="972" t="s">
        <v>56</v>
      </c>
      <c r="B231" s="974" t="s">
        <v>94</v>
      </c>
      <c r="C231" s="975"/>
      <c r="D231" s="260"/>
      <c r="E231" s="318">
        <f>SUM(E232:E233)</f>
        <v>0</v>
      </c>
    </row>
    <row r="232" spans="1:5" ht="13.5" hidden="1" thickBot="1">
      <c r="A232" s="972"/>
      <c r="B232" s="215" t="s">
        <v>55</v>
      </c>
      <c r="C232" s="216" t="s">
        <v>99</v>
      </c>
      <c r="D232" s="205"/>
      <c r="E232" s="329">
        <v>0</v>
      </c>
    </row>
    <row r="233" spans="1:5" ht="13.5" hidden="1" thickBot="1">
      <c r="A233" s="973"/>
      <c r="B233" s="218" t="s">
        <v>56</v>
      </c>
      <c r="C233" s="219" t="s">
        <v>100</v>
      </c>
      <c r="D233" s="220"/>
      <c r="E233" s="765">
        <v>0</v>
      </c>
    </row>
    <row r="234" spans="1:5" ht="12.75" customHeight="1">
      <c r="A234" s="905" t="s">
        <v>65</v>
      </c>
      <c r="B234" s="906"/>
      <c r="C234" s="907"/>
      <c r="D234" s="248" t="s">
        <v>469</v>
      </c>
      <c r="E234" s="766">
        <f>SUM(E235:E236)</f>
        <v>0</v>
      </c>
    </row>
    <row r="235" spans="1:5" ht="12.75" customHeight="1">
      <c r="A235" s="265" t="s">
        <v>55</v>
      </c>
      <c r="B235" s="911" t="s">
        <v>336</v>
      </c>
      <c r="C235" s="912"/>
      <c r="D235" s="266" t="s">
        <v>469</v>
      </c>
      <c r="E235" s="767">
        <v>0</v>
      </c>
    </row>
    <row r="236" spans="1:5" ht="12.75" customHeight="1" thickBot="1">
      <c r="A236" s="967" t="s">
        <v>56</v>
      </c>
      <c r="B236" s="911" t="s">
        <v>80</v>
      </c>
      <c r="C236" s="912"/>
      <c r="D236" s="266"/>
      <c r="E236" s="762">
        <f>SUM(E237:E238)</f>
        <v>0</v>
      </c>
    </row>
    <row r="237" spans="1:5" ht="13.5" hidden="1" thickBot="1">
      <c r="A237" s="968"/>
      <c r="B237" s="267" t="s">
        <v>55</v>
      </c>
      <c r="C237" s="268" t="s">
        <v>158</v>
      </c>
      <c r="D237" s="269" t="s">
        <v>469</v>
      </c>
      <c r="E237" s="767">
        <v>0</v>
      </c>
    </row>
    <row r="238" spans="1:5" ht="13.5" hidden="1" thickBot="1">
      <c r="A238" s="969"/>
      <c r="B238" s="271" t="s">
        <v>56</v>
      </c>
      <c r="C238" s="272" t="s">
        <v>4</v>
      </c>
      <c r="D238" s="269" t="s">
        <v>469</v>
      </c>
      <c r="E238" s="768">
        <v>0</v>
      </c>
    </row>
    <row r="239" spans="1:5" ht="13.5" thickBot="1">
      <c r="A239" s="274"/>
      <c r="B239" s="970" t="s">
        <v>87</v>
      </c>
      <c r="C239" s="970"/>
      <c r="D239" s="275"/>
      <c r="E239" s="769">
        <f>SUM(E214,E223,E227,E234)</f>
        <v>94508400</v>
      </c>
    </row>
    <row r="240" spans="1:5" ht="12.75">
      <c r="A240" s="265">
        <v>1</v>
      </c>
      <c r="B240" s="971" t="s">
        <v>150</v>
      </c>
      <c r="C240" s="971"/>
      <c r="D240" s="228"/>
      <c r="E240" s="762">
        <f>SUM(E241:E242)</f>
        <v>0</v>
      </c>
    </row>
    <row r="241" spans="1:5" ht="12.75" hidden="1">
      <c r="A241" s="963"/>
      <c r="B241" s="215" t="s">
        <v>55</v>
      </c>
      <c r="C241" s="276" t="s">
        <v>154</v>
      </c>
      <c r="D241" s="256"/>
      <c r="E241" s="329">
        <v>0</v>
      </c>
    </row>
    <row r="242" spans="1:5" ht="12.75" hidden="1">
      <c r="A242" s="964"/>
      <c r="B242" s="215" t="s">
        <v>56</v>
      </c>
      <c r="C242" s="276" t="s">
        <v>35</v>
      </c>
      <c r="D242" s="256"/>
      <c r="E242" s="329">
        <v>0</v>
      </c>
    </row>
    <row r="243" spans="1:5" ht="13.5" thickBot="1">
      <c r="A243" s="277" t="s">
        <v>56</v>
      </c>
      <c r="B243" s="965" t="s">
        <v>300</v>
      </c>
      <c r="C243" s="965"/>
      <c r="D243" s="251" t="s">
        <v>301</v>
      </c>
      <c r="E243" s="318">
        <f>SUM(E244:E246)</f>
        <v>0</v>
      </c>
    </row>
    <row r="244" spans="1:5" ht="13.5" hidden="1" thickBot="1">
      <c r="A244" s="963"/>
      <c r="B244" s="215" t="s">
        <v>55</v>
      </c>
      <c r="C244" s="690" t="s">
        <v>477</v>
      </c>
      <c r="D244" s="256" t="s">
        <v>478</v>
      </c>
      <c r="E244" s="329">
        <v>0</v>
      </c>
    </row>
    <row r="245" spans="1:5" ht="13.5" hidden="1" thickBot="1">
      <c r="A245" s="964"/>
      <c r="B245" s="215" t="s">
        <v>56</v>
      </c>
      <c r="C245" s="204" t="s">
        <v>302</v>
      </c>
      <c r="D245" s="256" t="s">
        <v>495</v>
      </c>
      <c r="E245" s="329">
        <v>0</v>
      </c>
    </row>
    <row r="246" spans="1:5" ht="13.5" hidden="1" thickBot="1">
      <c r="A246" s="278"/>
      <c r="B246" s="279" t="s">
        <v>57</v>
      </c>
      <c r="C246" s="204" t="s">
        <v>303</v>
      </c>
      <c r="D246" s="280" t="s">
        <v>496</v>
      </c>
      <c r="E246" s="758">
        <v>0</v>
      </c>
    </row>
    <row r="247" spans="1:5" ht="13.5" thickBot="1">
      <c r="A247" s="274"/>
      <c r="B247" s="966" t="s">
        <v>141</v>
      </c>
      <c r="C247" s="914"/>
      <c r="D247" s="275"/>
      <c r="E247" s="769">
        <f>SUM(E240,E243)</f>
        <v>0</v>
      </c>
    </row>
    <row r="248" spans="1:6" ht="13.5" thickBot="1">
      <c r="A248" s="281"/>
      <c r="B248" s="933" t="s">
        <v>227</v>
      </c>
      <c r="C248" s="934"/>
      <c r="D248" s="282"/>
      <c r="E248" s="657">
        <f>SUM(E239,E247)</f>
        <v>94508400</v>
      </c>
      <c r="F248" s="459"/>
    </row>
    <row r="249" spans="1:6" ht="13.5" thickBot="1">
      <c r="A249" s="195"/>
      <c r="B249" s="195"/>
      <c r="C249" s="197"/>
      <c r="D249" s="283"/>
      <c r="E249" s="242"/>
      <c r="F249" s="459"/>
    </row>
    <row r="250" spans="1:6" ht="12.75">
      <c r="A250" s="243" t="s">
        <v>55</v>
      </c>
      <c r="B250" s="908" t="s">
        <v>223</v>
      </c>
      <c r="C250" s="908"/>
      <c r="D250" s="244"/>
      <c r="E250" s="757">
        <f>SUM(E214,E228,E235,E237,E241,E244,E245)</f>
        <v>94508400</v>
      </c>
      <c r="F250" s="459"/>
    </row>
    <row r="251" spans="1:6" ht="13.5" thickBot="1">
      <c r="A251" s="230" t="s">
        <v>56</v>
      </c>
      <c r="B251" s="909" t="s">
        <v>224</v>
      </c>
      <c r="C251" s="909"/>
      <c r="D251" s="246"/>
      <c r="E251" s="758">
        <f>SUM(E223,E231,E238,E242,E246)</f>
        <v>0</v>
      </c>
      <c r="F251" s="459"/>
    </row>
    <row r="252" spans="1:6" ht="13.5" thickBot="1">
      <c r="A252" s="239"/>
      <c r="B252" s="958" t="s">
        <v>227</v>
      </c>
      <c r="C252" s="958"/>
      <c r="D252" s="247"/>
      <c r="E252" s="657">
        <f>SUM(E250:E251)</f>
        <v>94508400</v>
      </c>
      <c r="F252" s="459"/>
    </row>
    <row r="256" spans="1:5" ht="18.75" thickBot="1">
      <c r="A256" s="194" t="s">
        <v>173</v>
      </c>
      <c r="B256" s="195"/>
      <c r="C256" s="196" t="s">
        <v>445</v>
      </c>
      <c r="D256" s="197"/>
      <c r="E256" s="290" t="s">
        <v>526</v>
      </c>
    </row>
    <row r="257" spans="1:5" ht="12.75" customHeight="1">
      <c r="A257" s="919" t="s">
        <v>273</v>
      </c>
      <c r="B257" s="920"/>
      <c r="C257" s="921"/>
      <c r="D257" s="917" t="s">
        <v>290</v>
      </c>
      <c r="E257" s="376" t="s">
        <v>655</v>
      </c>
    </row>
    <row r="258" spans="1:5" ht="13.5" thickBot="1">
      <c r="A258" s="922"/>
      <c r="B258" s="923"/>
      <c r="C258" s="924"/>
      <c r="D258" s="918"/>
      <c r="E258" s="377" t="s">
        <v>164</v>
      </c>
    </row>
    <row r="259" spans="1:5" ht="12.75" customHeight="1">
      <c r="A259" s="905" t="s">
        <v>311</v>
      </c>
      <c r="B259" s="906"/>
      <c r="C259" s="907"/>
      <c r="D259" s="201"/>
      <c r="E259" s="770">
        <f>SUM(E260:E264)</f>
        <v>2466900</v>
      </c>
    </row>
    <row r="260" spans="1:5" ht="12.75">
      <c r="A260" s="203" t="s">
        <v>55</v>
      </c>
      <c r="B260" s="204" t="s">
        <v>312</v>
      </c>
      <c r="C260" s="204"/>
      <c r="D260" s="205" t="s">
        <v>313</v>
      </c>
      <c r="E260" s="329">
        <v>0</v>
      </c>
    </row>
    <row r="261" spans="1:5" ht="12.75">
      <c r="A261" s="203" t="s">
        <v>56</v>
      </c>
      <c r="B261" s="204" t="s">
        <v>314</v>
      </c>
      <c r="C261" s="204"/>
      <c r="D261" s="205" t="s">
        <v>315</v>
      </c>
      <c r="E261" s="329">
        <v>0</v>
      </c>
    </row>
    <row r="262" spans="1:5" ht="12.75">
      <c r="A262" s="203" t="s">
        <v>57</v>
      </c>
      <c r="B262" s="204" t="s">
        <v>316</v>
      </c>
      <c r="C262" s="204"/>
      <c r="D262" s="205" t="s">
        <v>317</v>
      </c>
      <c r="E262" s="329">
        <v>0</v>
      </c>
    </row>
    <row r="263" spans="1:5" ht="12.75">
      <c r="A263" s="203" t="s">
        <v>114</v>
      </c>
      <c r="B263" s="204" t="s">
        <v>283</v>
      </c>
      <c r="C263" s="204"/>
      <c r="D263" s="205" t="s">
        <v>318</v>
      </c>
      <c r="E263" s="329">
        <v>0</v>
      </c>
    </row>
    <row r="264" spans="1:5" ht="13.5" thickBot="1">
      <c r="A264" s="203" t="s">
        <v>115</v>
      </c>
      <c r="B264" s="207" t="s">
        <v>103</v>
      </c>
      <c r="C264" s="207"/>
      <c r="D264" s="208" t="s">
        <v>319</v>
      </c>
      <c r="E264" s="758">
        <v>2466900</v>
      </c>
    </row>
    <row r="265" spans="1:5" ht="12.75" customHeight="1">
      <c r="A265" s="905" t="s">
        <v>89</v>
      </c>
      <c r="B265" s="906"/>
      <c r="C265" s="907"/>
      <c r="D265" s="201"/>
      <c r="E265" s="770">
        <f>SUM(E266:E268)</f>
        <v>0</v>
      </c>
    </row>
    <row r="266" spans="1:5" ht="12.75">
      <c r="A266" s="203" t="s">
        <v>55</v>
      </c>
      <c r="B266" s="204" t="s">
        <v>88</v>
      </c>
      <c r="C266" s="204"/>
      <c r="D266" s="205" t="s">
        <v>320</v>
      </c>
      <c r="E266" s="329">
        <f>SUM('[4]ezüstkor'!$K$566)</f>
        <v>0</v>
      </c>
    </row>
    <row r="267" spans="1:5" ht="12.75">
      <c r="A267" s="203" t="s">
        <v>56</v>
      </c>
      <c r="B267" s="204" t="s">
        <v>90</v>
      </c>
      <c r="C267" s="204"/>
      <c r="D267" s="205" t="s">
        <v>330</v>
      </c>
      <c r="E267" s="329">
        <f>SUM('[3]ezüstkor'!$M$210)</f>
        <v>0</v>
      </c>
    </row>
    <row r="268" spans="1:5" ht="13.5" thickBot="1">
      <c r="A268" s="203" t="s">
        <v>57</v>
      </c>
      <c r="B268" s="207" t="s">
        <v>96</v>
      </c>
      <c r="C268" s="207"/>
      <c r="D268" s="208" t="s">
        <v>329</v>
      </c>
      <c r="E268" s="329">
        <f>SUM('[4]ezüstkor'!$K$575)</f>
        <v>0</v>
      </c>
    </row>
    <row r="269" spans="1:5" ht="12.75" customHeight="1" thickBot="1">
      <c r="A269" s="905" t="s">
        <v>331</v>
      </c>
      <c r="B269" s="906"/>
      <c r="C269" s="907"/>
      <c r="D269" s="210" t="s">
        <v>332</v>
      </c>
      <c r="E269" s="770">
        <f>SUM(E273,E270)</f>
        <v>0</v>
      </c>
    </row>
    <row r="270" spans="1:5" ht="12.75" customHeight="1" hidden="1">
      <c r="A270" s="211" t="s">
        <v>55</v>
      </c>
      <c r="B270" s="911" t="s">
        <v>91</v>
      </c>
      <c r="C270" s="912"/>
      <c r="D270" s="213"/>
      <c r="E270" s="318">
        <f>SUM(E271:E272)</f>
        <v>0</v>
      </c>
    </row>
    <row r="271" spans="1:5" ht="13.5" hidden="1" thickBot="1">
      <c r="A271" s="211"/>
      <c r="B271" s="215" t="s">
        <v>55</v>
      </c>
      <c r="C271" s="216" t="s">
        <v>92</v>
      </c>
      <c r="D271" s="205"/>
      <c r="E271" s="329">
        <v>0</v>
      </c>
    </row>
    <row r="272" spans="1:5" ht="13.5" hidden="1" thickBot="1">
      <c r="A272" s="211"/>
      <c r="B272" s="215" t="s">
        <v>56</v>
      </c>
      <c r="C272" s="216" t="s">
        <v>93</v>
      </c>
      <c r="D272" s="205"/>
      <c r="E272" s="329">
        <v>0</v>
      </c>
    </row>
    <row r="273" spans="1:5" ht="12.75" customHeight="1" hidden="1">
      <c r="A273" s="211" t="s">
        <v>56</v>
      </c>
      <c r="B273" s="911" t="s">
        <v>94</v>
      </c>
      <c r="C273" s="912"/>
      <c r="D273" s="213"/>
      <c r="E273" s="318">
        <f>SUM(E275:E275)</f>
        <v>0</v>
      </c>
    </row>
    <row r="274" spans="1:5" ht="13.5" hidden="1" thickBot="1">
      <c r="A274" s="211"/>
      <c r="B274" s="215" t="s">
        <v>55</v>
      </c>
      <c r="C274" s="216" t="s">
        <v>92</v>
      </c>
      <c r="D274" s="205"/>
      <c r="E274" s="318">
        <v>0</v>
      </c>
    </row>
    <row r="275" spans="1:5" ht="13.5" hidden="1" thickBot="1">
      <c r="A275" s="217"/>
      <c r="B275" s="218" t="s">
        <v>56</v>
      </c>
      <c r="C275" s="219" t="s">
        <v>95</v>
      </c>
      <c r="D275" s="220"/>
      <c r="E275" s="329">
        <v>0</v>
      </c>
    </row>
    <row r="276" spans="1:5" ht="13.5" thickBot="1">
      <c r="A276" s="222"/>
      <c r="B276" s="913" t="s">
        <v>48</v>
      </c>
      <c r="C276" s="914"/>
      <c r="D276" s="225"/>
      <c r="E276" s="769">
        <f>SUM(E259,E265,E269)</f>
        <v>2466900</v>
      </c>
    </row>
    <row r="277" spans="1:5" ht="12.75" customHeight="1">
      <c r="A277" s="227" t="s">
        <v>55</v>
      </c>
      <c r="B277" s="915" t="s">
        <v>322</v>
      </c>
      <c r="C277" s="907"/>
      <c r="D277" s="228" t="s">
        <v>321</v>
      </c>
      <c r="E277" s="762">
        <f>SUM(E278:E279)</f>
        <v>573851</v>
      </c>
    </row>
    <row r="278" spans="1:5" ht="12.75">
      <c r="A278" s="230"/>
      <c r="B278" s="231" t="s">
        <v>55</v>
      </c>
      <c r="C278" s="232" t="s">
        <v>323</v>
      </c>
      <c r="D278" s="205" t="s">
        <v>324</v>
      </c>
      <c r="E278" s="329">
        <v>573851</v>
      </c>
    </row>
    <row r="279" spans="1:5" ht="12.75">
      <c r="A279" s="233"/>
      <c r="B279" s="231" t="s">
        <v>56</v>
      </c>
      <c r="C279" s="232" t="s">
        <v>49</v>
      </c>
      <c r="D279" s="205"/>
      <c r="E279" s="329">
        <v>0</v>
      </c>
    </row>
    <row r="280" spans="1:5" ht="12.75">
      <c r="A280" s="234" t="s">
        <v>56</v>
      </c>
      <c r="B280" s="235" t="s">
        <v>333</v>
      </c>
      <c r="C280" s="235"/>
      <c r="D280" s="213" t="s">
        <v>334</v>
      </c>
      <c r="E280" s="318">
        <f>SUM(E281:E282)</f>
        <v>0</v>
      </c>
    </row>
    <row r="281" spans="1:5" ht="12.75" hidden="1">
      <c r="A281" s="230"/>
      <c r="B281" s="215" t="s">
        <v>55</v>
      </c>
      <c r="C281" s="204" t="s">
        <v>36</v>
      </c>
      <c r="D281" s="205"/>
      <c r="E281" s="329">
        <v>0</v>
      </c>
    </row>
    <row r="282" spans="1:5" ht="12.75" hidden="1">
      <c r="A282" s="233"/>
      <c r="B282" s="215" t="s">
        <v>56</v>
      </c>
      <c r="C282" s="204" t="s">
        <v>50</v>
      </c>
      <c r="D282" s="205"/>
      <c r="E282" s="329">
        <v>0</v>
      </c>
    </row>
    <row r="283" spans="1:5" ht="12.75" customHeight="1">
      <c r="A283" s="227" t="s">
        <v>57</v>
      </c>
      <c r="B283" s="911" t="s">
        <v>325</v>
      </c>
      <c r="C283" s="912"/>
      <c r="D283" s="213" t="s">
        <v>326</v>
      </c>
      <c r="E283" s="318">
        <f>SUM(E284:E285)</f>
        <v>65457043</v>
      </c>
    </row>
    <row r="284" spans="1:5" ht="12.75">
      <c r="A284" s="230"/>
      <c r="B284" s="215" t="s">
        <v>55</v>
      </c>
      <c r="C284" s="204" t="s">
        <v>327</v>
      </c>
      <c r="D284" s="205" t="s">
        <v>546</v>
      </c>
      <c r="E284" s="329">
        <v>65123033</v>
      </c>
    </row>
    <row r="285" spans="1:5" ht="12.75">
      <c r="A285" s="233"/>
      <c r="B285" s="215" t="s">
        <v>56</v>
      </c>
      <c r="C285" s="204" t="s">
        <v>328</v>
      </c>
      <c r="D285" s="205" t="s">
        <v>547</v>
      </c>
      <c r="E285" s="329">
        <v>334010</v>
      </c>
    </row>
    <row r="286" spans="1:5" ht="13.5" thickBot="1">
      <c r="A286" s="236"/>
      <c r="B286" s="931" t="s">
        <v>28</v>
      </c>
      <c r="C286" s="932"/>
      <c r="D286" s="237"/>
      <c r="E286" s="771">
        <f>SUM(E277,E280,E283)</f>
        <v>66030894</v>
      </c>
    </row>
    <row r="287" spans="1:6" ht="13.5" thickBot="1">
      <c r="A287" s="239"/>
      <c r="B287" s="903" t="s">
        <v>174</v>
      </c>
      <c r="C287" s="904"/>
      <c r="D287" s="240"/>
      <c r="E287" s="657">
        <f>SUM(E276,E286)</f>
        <v>68497794</v>
      </c>
      <c r="F287" s="459"/>
    </row>
    <row r="288" spans="1:6" ht="13.5" thickBot="1">
      <c r="A288" s="195"/>
      <c r="B288" s="195"/>
      <c r="C288" s="197"/>
      <c r="D288" s="197"/>
      <c r="E288" s="242"/>
      <c r="F288" s="459"/>
    </row>
    <row r="289" spans="1:6" ht="12.75">
      <c r="A289" s="243" t="s">
        <v>55</v>
      </c>
      <c r="B289" s="908" t="s">
        <v>81</v>
      </c>
      <c r="C289" s="908"/>
      <c r="D289" s="244"/>
      <c r="E289" s="757">
        <f>SUM(E260:E261,E270,E278,E281,E284,E263:E264)</f>
        <v>68163784</v>
      </c>
      <c r="F289" s="459"/>
    </row>
    <row r="290" spans="1:6" ht="13.5" thickBot="1">
      <c r="A290" s="230" t="s">
        <v>56</v>
      </c>
      <c r="B290" s="909" t="s">
        <v>29</v>
      </c>
      <c r="C290" s="909"/>
      <c r="D290" s="246"/>
      <c r="E290" s="758">
        <f>SUM(E265,E273,E279,E282,E285,E262)</f>
        <v>334010</v>
      </c>
      <c r="F290" s="459"/>
    </row>
    <row r="291" spans="1:6" ht="13.5" thickBot="1">
      <c r="A291" s="239"/>
      <c r="B291" s="903" t="s">
        <v>174</v>
      </c>
      <c r="C291" s="904"/>
      <c r="D291" s="247"/>
      <c r="E291" s="657">
        <f>SUM(E289:E290)</f>
        <v>68497794</v>
      </c>
      <c r="F291" s="459"/>
    </row>
    <row r="295" spans="1:5" ht="18.75" thickBot="1">
      <c r="A295" s="194" t="s">
        <v>173</v>
      </c>
      <c r="B295" s="195"/>
      <c r="C295" s="196" t="s">
        <v>446</v>
      </c>
      <c r="E295" s="290" t="s">
        <v>526</v>
      </c>
    </row>
    <row r="296" spans="1:5" ht="12.75" customHeight="1">
      <c r="A296" s="925" t="s">
        <v>273</v>
      </c>
      <c r="B296" s="926"/>
      <c r="C296" s="927"/>
      <c r="D296" s="917" t="s">
        <v>290</v>
      </c>
      <c r="E296" s="376" t="s">
        <v>655</v>
      </c>
    </row>
    <row r="297" spans="1:5" ht="13.5" thickBot="1">
      <c r="A297" s="928"/>
      <c r="B297" s="929"/>
      <c r="C297" s="930"/>
      <c r="D297" s="918"/>
      <c r="E297" s="377" t="s">
        <v>176</v>
      </c>
    </row>
    <row r="298" spans="1:5" ht="12.75" customHeight="1">
      <c r="A298" s="976" t="s">
        <v>27</v>
      </c>
      <c r="B298" s="977"/>
      <c r="C298" s="977"/>
      <c r="D298" s="248"/>
      <c r="E298" s="759">
        <f>SUM(E299,E305:E306)</f>
        <v>67234659</v>
      </c>
    </row>
    <row r="299" spans="1:5" ht="12.75" customHeight="1">
      <c r="A299" s="972" t="s">
        <v>55</v>
      </c>
      <c r="B299" s="974" t="s">
        <v>27</v>
      </c>
      <c r="C299" s="974"/>
      <c r="D299" s="251"/>
      <c r="E299" s="760">
        <f>SUM(E300:E304)</f>
        <v>67234659</v>
      </c>
    </row>
    <row r="300" spans="1:5" ht="12.75">
      <c r="A300" s="972"/>
      <c r="B300" s="215" t="s">
        <v>55</v>
      </c>
      <c r="C300" s="204" t="s">
        <v>140</v>
      </c>
      <c r="D300" s="205" t="s">
        <v>291</v>
      </c>
      <c r="E300" s="329">
        <v>47342823</v>
      </c>
    </row>
    <row r="301" spans="1:5" ht="12.75">
      <c r="A301" s="972"/>
      <c r="B301" s="215" t="s">
        <v>56</v>
      </c>
      <c r="C301" s="204" t="s">
        <v>162</v>
      </c>
      <c r="D301" s="205" t="s">
        <v>292</v>
      </c>
      <c r="E301" s="329">
        <v>8957632</v>
      </c>
    </row>
    <row r="302" spans="1:5" ht="12.75">
      <c r="A302" s="972"/>
      <c r="B302" s="215" t="s">
        <v>57</v>
      </c>
      <c r="C302" s="204" t="s">
        <v>61</v>
      </c>
      <c r="D302" s="205" t="s">
        <v>293</v>
      </c>
      <c r="E302" s="329">
        <v>10934204</v>
      </c>
    </row>
    <row r="303" spans="1:5" ht="12.75">
      <c r="A303" s="972"/>
      <c r="B303" s="215" t="s">
        <v>114</v>
      </c>
      <c r="C303" s="204" t="s">
        <v>161</v>
      </c>
      <c r="D303" s="205" t="s">
        <v>296</v>
      </c>
      <c r="E303" s="329">
        <v>0</v>
      </c>
    </row>
    <row r="304" spans="1:5" ht="12.75">
      <c r="A304" s="972"/>
      <c r="B304" s="215" t="s">
        <v>115</v>
      </c>
      <c r="C304" s="204" t="s">
        <v>298</v>
      </c>
      <c r="D304" s="205" t="s">
        <v>297</v>
      </c>
      <c r="E304" s="329">
        <v>0</v>
      </c>
    </row>
    <row r="305" spans="1:5" ht="12.75">
      <c r="A305" s="250" t="s">
        <v>56</v>
      </c>
      <c r="B305" s="965" t="s">
        <v>306</v>
      </c>
      <c r="C305" s="965"/>
      <c r="D305" s="213" t="s">
        <v>305</v>
      </c>
      <c r="E305" s="318">
        <v>0</v>
      </c>
    </row>
    <row r="306" spans="1:5" ht="13.5" thickBot="1">
      <c r="A306" s="253" t="s">
        <v>57</v>
      </c>
      <c r="B306" s="978" t="s">
        <v>304</v>
      </c>
      <c r="C306" s="978"/>
      <c r="D306" s="254" t="s">
        <v>299</v>
      </c>
      <c r="E306" s="761">
        <v>0</v>
      </c>
    </row>
    <row r="307" spans="1:5" ht="12.75" customHeight="1">
      <c r="A307" s="905" t="s">
        <v>63</v>
      </c>
      <c r="B307" s="906"/>
      <c r="C307" s="907"/>
      <c r="D307" s="228"/>
      <c r="E307" s="762">
        <f>SUM(E308:E310)</f>
        <v>334010</v>
      </c>
    </row>
    <row r="308" spans="1:5" ht="12.75">
      <c r="A308" s="255" t="s">
        <v>55</v>
      </c>
      <c r="B308" s="935" t="s">
        <v>307</v>
      </c>
      <c r="C308" s="935"/>
      <c r="D308" s="256" t="s">
        <v>309</v>
      </c>
      <c r="E308" s="329">
        <v>334010</v>
      </c>
    </row>
    <row r="309" spans="1:5" ht="12.75">
      <c r="A309" s="255" t="s">
        <v>56</v>
      </c>
      <c r="B309" s="979" t="s">
        <v>308</v>
      </c>
      <c r="C309" s="980"/>
      <c r="D309" s="205" t="s">
        <v>310</v>
      </c>
      <c r="E309" s="329">
        <v>0</v>
      </c>
    </row>
    <row r="310" spans="1:5" ht="13.5" thickBot="1">
      <c r="A310" s="259" t="s">
        <v>57</v>
      </c>
      <c r="B310" s="909" t="s">
        <v>97</v>
      </c>
      <c r="C310" s="909"/>
      <c r="D310" s="208"/>
      <c r="E310" s="758">
        <v>0</v>
      </c>
    </row>
    <row r="311" spans="1:5" ht="12.75" customHeight="1" thickBot="1">
      <c r="A311" s="976" t="s">
        <v>98</v>
      </c>
      <c r="B311" s="977"/>
      <c r="C311" s="977"/>
      <c r="D311" s="244"/>
      <c r="E311" s="757">
        <f>SUM(E312,E315)</f>
        <v>0</v>
      </c>
    </row>
    <row r="312" spans="1:5" ht="12.75" customHeight="1" hidden="1">
      <c r="A312" s="972" t="s">
        <v>55</v>
      </c>
      <c r="B312" s="974" t="s">
        <v>91</v>
      </c>
      <c r="C312" s="975"/>
      <c r="D312" s="260"/>
      <c r="E312" s="763">
        <f>SUM(E313:E314)</f>
        <v>0</v>
      </c>
    </row>
    <row r="313" spans="1:5" ht="13.5" hidden="1" thickBot="1">
      <c r="A313" s="972"/>
      <c r="B313" s="215" t="s">
        <v>55</v>
      </c>
      <c r="C313" s="216" t="s">
        <v>99</v>
      </c>
      <c r="D313" s="262"/>
      <c r="E313" s="764">
        <v>0</v>
      </c>
    </row>
    <row r="314" spans="1:5" ht="13.5" hidden="1" thickBot="1">
      <c r="A314" s="972"/>
      <c r="B314" s="215" t="s">
        <v>56</v>
      </c>
      <c r="C314" s="216" t="s">
        <v>100</v>
      </c>
      <c r="D314" s="262"/>
      <c r="E314" s="764">
        <v>0</v>
      </c>
    </row>
    <row r="315" spans="1:5" ht="12.75" customHeight="1" hidden="1">
      <c r="A315" s="972" t="s">
        <v>56</v>
      </c>
      <c r="B315" s="974" t="s">
        <v>94</v>
      </c>
      <c r="C315" s="975"/>
      <c r="D315" s="260"/>
      <c r="E315" s="318">
        <f>SUM(E316:E317)</f>
        <v>0</v>
      </c>
    </row>
    <row r="316" spans="1:5" ht="13.5" hidden="1" thickBot="1">
      <c r="A316" s="972"/>
      <c r="B316" s="215" t="s">
        <v>55</v>
      </c>
      <c r="C316" s="216" t="s">
        <v>99</v>
      </c>
      <c r="D316" s="205"/>
      <c r="E316" s="329">
        <v>0</v>
      </c>
    </row>
    <row r="317" spans="1:5" ht="13.5" hidden="1" thickBot="1">
      <c r="A317" s="973"/>
      <c r="B317" s="218" t="s">
        <v>56</v>
      </c>
      <c r="C317" s="219" t="s">
        <v>100</v>
      </c>
      <c r="D317" s="220"/>
      <c r="E317" s="765">
        <v>0</v>
      </c>
    </row>
    <row r="318" spans="1:5" ht="12.75" customHeight="1">
      <c r="A318" s="905" t="s">
        <v>65</v>
      </c>
      <c r="B318" s="906"/>
      <c r="C318" s="907"/>
      <c r="D318" s="248" t="s">
        <v>469</v>
      </c>
      <c r="E318" s="766">
        <f>SUM(E319:E320)</f>
        <v>0</v>
      </c>
    </row>
    <row r="319" spans="1:5" ht="12.75" customHeight="1">
      <c r="A319" s="265" t="s">
        <v>55</v>
      </c>
      <c r="B319" s="911" t="s">
        <v>336</v>
      </c>
      <c r="C319" s="912"/>
      <c r="D319" s="266" t="s">
        <v>469</v>
      </c>
      <c r="E319" s="767">
        <v>0</v>
      </c>
    </row>
    <row r="320" spans="1:5" ht="12.75" customHeight="1" thickBot="1">
      <c r="A320" s="967" t="s">
        <v>56</v>
      </c>
      <c r="B320" s="911" t="s">
        <v>80</v>
      </c>
      <c r="C320" s="912"/>
      <c r="D320" s="266"/>
      <c r="E320" s="762">
        <f>SUM(E321:E322)</f>
        <v>0</v>
      </c>
    </row>
    <row r="321" spans="1:5" ht="13.5" hidden="1" thickBot="1">
      <c r="A321" s="968"/>
      <c r="B321" s="267" t="s">
        <v>55</v>
      </c>
      <c r="C321" s="268" t="s">
        <v>158</v>
      </c>
      <c r="D321" s="269" t="s">
        <v>469</v>
      </c>
      <c r="E321" s="767">
        <v>0</v>
      </c>
    </row>
    <row r="322" spans="1:5" ht="13.5" hidden="1" thickBot="1">
      <c r="A322" s="969"/>
      <c r="B322" s="271" t="s">
        <v>56</v>
      </c>
      <c r="C322" s="272" t="s">
        <v>4</v>
      </c>
      <c r="D322" s="269" t="s">
        <v>469</v>
      </c>
      <c r="E322" s="768">
        <v>0</v>
      </c>
    </row>
    <row r="323" spans="1:5" ht="13.5" thickBot="1">
      <c r="A323" s="274"/>
      <c r="B323" s="970" t="s">
        <v>87</v>
      </c>
      <c r="C323" s="970"/>
      <c r="D323" s="275"/>
      <c r="E323" s="769">
        <f>SUM(E298,E307,E311,E318)</f>
        <v>67568669</v>
      </c>
    </row>
    <row r="324" spans="1:5" ht="12.75">
      <c r="A324" s="265">
        <v>1</v>
      </c>
      <c r="B324" s="971" t="s">
        <v>150</v>
      </c>
      <c r="C324" s="971"/>
      <c r="D324" s="228"/>
      <c r="E324" s="762">
        <f>SUM(E325:E326)</f>
        <v>0</v>
      </c>
    </row>
    <row r="325" spans="1:5" ht="12.75" hidden="1">
      <c r="A325" s="963"/>
      <c r="B325" s="215" t="s">
        <v>55</v>
      </c>
      <c r="C325" s="276" t="s">
        <v>154</v>
      </c>
      <c r="D325" s="256"/>
      <c r="E325" s="329">
        <v>0</v>
      </c>
    </row>
    <row r="326" spans="1:5" ht="12.75" hidden="1">
      <c r="A326" s="964"/>
      <c r="B326" s="215" t="s">
        <v>56</v>
      </c>
      <c r="C326" s="276" t="s">
        <v>35</v>
      </c>
      <c r="D326" s="256"/>
      <c r="E326" s="329">
        <v>0</v>
      </c>
    </row>
    <row r="327" spans="1:5" ht="13.5" thickBot="1">
      <c r="A327" s="277" t="s">
        <v>56</v>
      </c>
      <c r="B327" s="965" t="s">
        <v>300</v>
      </c>
      <c r="C327" s="965"/>
      <c r="D327" s="251" t="s">
        <v>301</v>
      </c>
      <c r="E327" s="318">
        <f>SUM(E328:E330)</f>
        <v>0</v>
      </c>
    </row>
    <row r="328" spans="1:5" ht="13.5" hidden="1" thickBot="1">
      <c r="A328" s="963"/>
      <c r="B328" s="215" t="s">
        <v>55</v>
      </c>
      <c r="C328" s="690" t="s">
        <v>477</v>
      </c>
      <c r="D328" s="256" t="s">
        <v>478</v>
      </c>
      <c r="E328" s="329">
        <v>0</v>
      </c>
    </row>
    <row r="329" spans="1:5" ht="13.5" hidden="1" thickBot="1">
      <c r="A329" s="964"/>
      <c r="B329" s="215" t="s">
        <v>56</v>
      </c>
      <c r="C329" s="204" t="s">
        <v>302</v>
      </c>
      <c r="D329" s="256" t="s">
        <v>495</v>
      </c>
      <c r="E329" s="329">
        <v>0</v>
      </c>
    </row>
    <row r="330" spans="1:5" ht="13.5" hidden="1" thickBot="1">
      <c r="A330" s="278"/>
      <c r="B330" s="279" t="s">
        <v>57</v>
      </c>
      <c r="C330" s="204" t="s">
        <v>303</v>
      </c>
      <c r="D330" s="280" t="s">
        <v>496</v>
      </c>
      <c r="E330" s="758">
        <v>0</v>
      </c>
    </row>
    <row r="331" spans="1:5" ht="13.5" thickBot="1">
      <c r="A331" s="274"/>
      <c r="B331" s="966" t="s">
        <v>141</v>
      </c>
      <c r="C331" s="914"/>
      <c r="D331" s="275"/>
      <c r="E331" s="769">
        <f>SUM(E324,E327)</f>
        <v>0</v>
      </c>
    </row>
    <row r="332" spans="1:5" ht="13.5" thickBot="1">
      <c r="A332" s="281"/>
      <c r="B332" s="958" t="s">
        <v>228</v>
      </c>
      <c r="C332" s="958"/>
      <c r="D332" s="282"/>
      <c r="E332" s="657">
        <f>SUM(E323,E331)</f>
        <v>67568669</v>
      </c>
    </row>
    <row r="333" spans="1:5" ht="13.5" thickBot="1">
      <c r="A333" s="195"/>
      <c r="B333" s="195"/>
      <c r="C333" s="197"/>
      <c r="D333" s="283"/>
      <c r="E333" s="242"/>
    </row>
    <row r="334" spans="1:5" ht="12.75">
      <c r="A334" s="243" t="s">
        <v>55</v>
      </c>
      <c r="B334" s="908" t="s">
        <v>223</v>
      </c>
      <c r="C334" s="908"/>
      <c r="D334" s="244"/>
      <c r="E334" s="757">
        <f>SUM(E298,E312,E319,E321,E325,E328,E329)</f>
        <v>67234659</v>
      </c>
    </row>
    <row r="335" spans="1:5" ht="13.5" thickBot="1">
      <c r="A335" s="230" t="s">
        <v>56</v>
      </c>
      <c r="B335" s="909" t="s">
        <v>224</v>
      </c>
      <c r="C335" s="909"/>
      <c r="D335" s="246"/>
      <c r="E335" s="758">
        <f>SUM(E307,E315,E322,E326,E330)</f>
        <v>334010</v>
      </c>
    </row>
    <row r="336" spans="1:5" ht="13.5" thickBot="1">
      <c r="A336" s="239"/>
      <c r="B336" s="958" t="s">
        <v>228</v>
      </c>
      <c r="C336" s="958"/>
      <c r="D336" s="247"/>
      <c r="E336" s="657">
        <f>SUM(E334:E335)</f>
        <v>67568669</v>
      </c>
    </row>
    <row r="337" spans="1:5" ht="12.75">
      <c r="A337" s="284"/>
      <c r="B337" s="285"/>
      <c r="C337" s="285"/>
      <c r="D337" s="286"/>
      <c r="E337" s="287"/>
    </row>
    <row r="338" spans="1:5" ht="12.75">
      <c r="A338" s="284"/>
      <c r="B338" s="285"/>
      <c r="C338" s="285"/>
      <c r="D338" s="286"/>
      <c r="E338" s="287"/>
    </row>
    <row r="340" spans="1:5" ht="14.25" customHeight="1" thickBot="1">
      <c r="A340" s="194" t="s">
        <v>175</v>
      </c>
      <c r="B340" s="195"/>
      <c r="C340" s="196" t="s">
        <v>518</v>
      </c>
      <c r="D340" s="197"/>
      <c r="E340" s="290" t="s">
        <v>526</v>
      </c>
    </row>
    <row r="341" spans="1:5" ht="12.75" customHeight="1">
      <c r="A341" s="919" t="s">
        <v>273</v>
      </c>
      <c r="B341" s="920"/>
      <c r="C341" s="921"/>
      <c r="D341" s="917" t="s">
        <v>290</v>
      </c>
      <c r="E341" s="376" t="s">
        <v>655</v>
      </c>
    </row>
    <row r="342" spans="1:5" ht="13.5" thickBot="1">
      <c r="A342" s="922"/>
      <c r="B342" s="923"/>
      <c r="C342" s="924"/>
      <c r="D342" s="918"/>
      <c r="E342" s="377" t="s">
        <v>164</v>
      </c>
    </row>
    <row r="343" spans="1:5" ht="12.75" customHeight="1">
      <c r="A343" s="905" t="s">
        <v>311</v>
      </c>
      <c r="B343" s="906"/>
      <c r="C343" s="907"/>
      <c r="D343" s="201"/>
      <c r="E343" s="770">
        <f>SUM(E344:E348)</f>
        <v>11705699</v>
      </c>
    </row>
    <row r="344" spans="1:5" ht="12.75">
      <c r="A344" s="203" t="s">
        <v>55</v>
      </c>
      <c r="B344" s="204" t="s">
        <v>312</v>
      </c>
      <c r="C344" s="204"/>
      <c r="D344" s="205" t="s">
        <v>313</v>
      </c>
      <c r="E344" s="329">
        <v>0</v>
      </c>
    </row>
    <row r="345" spans="1:5" ht="12.75">
      <c r="A345" s="203" t="s">
        <v>56</v>
      </c>
      <c r="B345" s="204" t="s">
        <v>314</v>
      </c>
      <c r="C345" s="204"/>
      <c r="D345" s="205" t="s">
        <v>315</v>
      </c>
      <c r="E345" s="329">
        <v>0</v>
      </c>
    </row>
    <row r="346" spans="1:5" ht="12.75">
      <c r="A346" s="203" t="s">
        <v>57</v>
      </c>
      <c r="B346" s="204" t="s">
        <v>316</v>
      </c>
      <c r="C346" s="204"/>
      <c r="D346" s="205" t="s">
        <v>317</v>
      </c>
      <c r="E346" s="329">
        <v>0</v>
      </c>
    </row>
    <row r="347" spans="1:5" ht="12.75">
      <c r="A347" s="203" t="s">
        <v>114</v>
      </c>
      <c r="B347" s="204" t="s">
        <v>283</v>
      </c>
      <c r="C347" s="204"/>
      <c r="D347" s="205" t="s">
        <v>318</v>
      </c>
      <c r="E347" s="329">
        <v>0</v>
      </c>
    </row>
    <row r="348" spans="1:5" ht="13.5" thickBot="1">
      <c r="A348" s="203" t="s">
        <v>115</v>
      </c>
      <c r="B348" s="207" t="s">
        <v>103</v>
      </c>
      <c r="C348" s="207"/>
      <c r="D348" s="208" t="s">
        <v>319</v>
      </c>
      <c r="E348" s="758">
        <v>11705699</v>
      </c>
    </row>
    <row r="349" spans="1:5" ht="12.75" customHeight="1">
      <c r="A349" s="905" t="s">
        <v>89</v>
      </c>
      <c r="B349" s="906"/>
      <c r="C349" s="907"/>
      <c r="D349" s="201"/>
      <c r="E349" s="770">
        <f>SUM(E350:E352)</f>
        <v>0</v>
      </c>
    </row>
    <row r="350" spans="1:5" ht="12.75">
      <c r="A350" s="203" t="s">
        <v>55</v>
      </c>
      <c r="B350" s="204" t="s">
        <v>88</v>
      </c>
      <c r="C350" s="204"/>
      <c r="D350" s="205" t="s">
        <v>320</v>
      </c>
      <c r="E350" s="329">
        <v>0</v>
      </c>
    </row>
    <row r="351" spans="1:5" ht="12.75">
      <c r="A351" s="203" t="s">
        <v>56</v>
      </c>
      <c r="B351" s="204" t="s">
        <v>90</v>
      </c>
      <c r="C351" s="204"/>
      <c r="D351" s="205" t="s">
        <v>330</v>
      </c>
      <c r="E351" s="329">
        <v>0</v>
      </c>
    </row>
    <row r="352" spans="1:5" ht="13.5" thickBot="1">
      <c r="A352" s="203" t="s">
        <v>57</v>
      </c>
      <c r="B352" s="207" t="s">
        <v>96</v>
      </c>
      <c r="C352" s="207"/>
      <c r="D352" s="208" t="s">
        <v>329</v>
      </c>
      <c r="E352" s="329">
        <v>0</v>
      </c>
    </row>
    <row r="353" spans="1:5" ht="12.75" customHeight="1" thickBot="1">
      <c r="A353" s="905" t="s">
        <v>331</v>
      </c>
      <c r="B353" s="906"/>
      <c r="C353" s="907"/>
      <c r="D353" s="210" t="s">
        <v>332</v>
      </c>
      <c r="E353" s="770">
        <f>SUM(E357,E354)</f>
        <v>0</v>
      </c>
    </row>
    <row r="354" spans="1:5" ht="12.75" customHeight="1" hidden="1">
      <c r="A354" s="211" t="s">
        <v>55</v>
      </c>
      <c r="B354" s="911" t="s">
        <v>91</v>
      </c>
      <c r="C354" s="912"/>
      <c r="D354" s="213"/>
      <c r="E354" s="318">
        <f>SUM(E355:E356)</f>
        <v>0</v>
      </c>
    </row>
    <row r="355" spans="1:5" ht="13.5" hidden="1" thickBot="1">
      <c r="A355" s="211"/>
      <c r="B355" s="215" t="s">
        <v>55</v>
      </c>
      <c r="C355" s="216" t="s">
        <v>92</v>
      </c>
      <c r="D355" s="205"/>
      <c r="E355" s="329">
        <v>0</v>
      </c>
    </row>
    <row r="356" spans="1:5" ht="13.5" hidden="1" thickBot="1">
      <c r="A356" s="211"/>
      <c r="B356" s="215" t="s">
        <v>56</v>
      </c>
      <c r="C356" s="216" t="s">
        <v>93</v>
      </c>
      <c r="D356" s="205"/>
      <c r="E356" s="329">
        <v>0</v>
      </c>
    </row>
    <row r="357" spans="1:5" ht="12.75" customHeight="1" hidden="1">
      <c r="A357" s="211" t="s">
        <v>56</v>
      </c>
      <c r="B357" s="911" t="s">
        <v>94</v>
      </c>
      <c r="C357" s="912"/>
      <c r="D357" s="213"/>
      <c r="E357" s="318">
        <f>SUM(E359:E359)</f>
        <v>0</v>
      </c>
    </row>
    <row r="358" spans="1:5" ht="13.5" hidden="1" thickBot="1">
      <c r="A358" s="211"/>
      <c r="B358" s="215" t="s">
        <v>55</v>
      </c>
      <c r="C358" s="216" t="s">
        <v>92</v>
      </c>
      <c r="D358" s="205"/>
      <c r="E358" s="318">
        <v>0</v>
      </c>
    </row>
    <row r="359" spans="1:5" ht="13.5" hidden="1" thickBot="1">
      <c r="A359" s="217"/>
      <c r="B359" s="218" t="s">
        <v>56</v>
      </c>
      <c r="C359" s="219" t="s">
        <v>95</v>
      </c>
      <c r="D359" s="220"/>
      <c r="E359" s="329">
        <v>0</v>
      </c>
    </row>
    <row r="360" spans="1:5" ht="13.5" thickBot="1">
      <c r="A360" s="222"/>
      <c r="B360" s="913" t="s">
        <v>48</v>
      </c>
      <c r="C360" s="914"/>
      <c r="D360" s="225"/>
      <c r="E360" s="769">
        <f>SUM(E343,E349,E353)</f>
        <v>11705699</v>
      </c>
    </row>
    <row r="361" spans="1:5" ht="12.75" customHeight="1">
      <c r="A361" s="227" t="s">
        <v>55</v>
      </c>
      <c r="B361" s="915" t="s">
        <v>322</v>
      </c>
      <c r="C361" s="907"/>
      <c r="D361" s="228" t="s">
        <v>321</v>
      </c>
      <c r="E361" s="762">
        <f>SUM(E362:E363)</f>
        <v>9021</v>
      </c>
    </row>
    <row r="362" spans="1:5" ht="12.75">
      <c r="A362" s="230"/>
      <c r="B362" s="231" t="s">
        <v>55</v>
      </c>
      <c r="C362" s="232" t="s">
        <v>323</v>
      </c>
      <c r="D362" s="205" t="s">
        <v>324</v>
      </c>
      <c r="E362" s="329">
        <v>9021</v>
      </c>
    </row>
    <row r="363" spans="1:5" ht="12.75">
      <c r="A363" s="233"/>
      <c r="B363" s="231" t="s">
        <v>56</v>
      </c>
      <c r="C363" s="232" t="s">
        <v>49</v>
      </c>
      <c r="D363" s="205"/>
      <c r="E363" s="329">
        <v>0</v>
      </c>
    </row>
    <row r="364" spans="1:5" ht="12.75">
      <c r="A364" s="234" t="s">
        <v>56</v>
      </c>
      <c r="B364" s="235" t="s">
        <v>333</v>
      </c>
      <c r="C364" s="235"/>
      <c r="D364" s="213" t="s">
        <v>334</v>
      </c>
      <c r="E364" s="318">
        <f>SUM(E365:E366)</f>
        <v>0</v>
      </c>
    </row>
    <row r="365" spans="1:5" ht="12.75" hidden="1">
      <c r="A365" s="230"/>
      <c r="B365" s="215" t="s">
        <v>55</v>
      </c>
      <c r="C365" s="204" t="s">
        <v>36</v>
      </c>
      <c r="D365" s="205"/>
      <c r="E365" s="329">
        <v>0</v>
      </c>
    </row>
    <row r="366" spans="1:5" ht="12.75" hidden="1">
      <c r="A366" s="233"/>
      <c r="B366" s="215" t="s">
        <v>56</v>
      </c>
      <c r="C366" s="204" t="s">
        <v>50</v>
      </c>
      <c r="D366" s="205"/>
      <c r="E366" s="329">
        <v>0</v>
      </c>
    </row>
    <row r="367" spans="1:5" ht="12.75" customHeight="1">
      <c r="A367" s="227" t="s">
        <v>57</v>
      </c>
      <c r="B367" s="911" t="s">
        <v>325</v>
      </c>
      <c r="C367" s="912"/>
      <c r="D367" s="213" t="s">
        <v>326</v>
      </c>
      <c r="E367" s="318">
        <f>SUM(E368:E369)</f>
        <v>143021657</v>
      </c>
    </row>
    <row r="368" spans="1:5" ht="12.75">
      <c r="A368" s="230"/>
      <c r="B368" s="215" t="s">
        <v>55</v>
      </c>
      <c r="C368" s="204" t="s">
        <v>327</v>
      </c>
      <c r="D368" s="205" t="s">
        <v>546</v>
      </c>
      <c r="E368" s="329">
        <v>142521658</v>
      </c>
    </row>
    <row r="369" spans="1:5" ht="12.75">
      <c r="A369" s="233"/>
      <c r="B369" s="215" t="s">
        <v>56</v>
      </c>
      <c r="C369" s="204" t="s">
        <v>328</v>
      </c>
      <c r="D369" s="205" t="s">
        <v>547</v>
      </c>
      <c r="E369" s="329">
        <v>499999</v>
      </c>
    </row>
    <row r="370" spans="1:5" ht="13.5" thickBot="1">
      <c r="A370" s="236"/>
      <c r="B370" s="931" t="s">
        <v>28</v>
      </c>
      <c r="C370" s="932"/>
      <c r="D370" s="237"/>
      <c r="E370" s="771">
        <f>SUM(E361,E364,E367)</f>
        <v>143030678</v>
      </c>
    </row>
    <row r="371" spans="1:6" ht="13.5" thickBot="1">
      <c r="A371" s="239"/>
      <c r="B371" s="903" t="s">
        <v>512</v>
      </c>
      <c r="C371" s="904"/>
      <c r="D371" s="240"/>
      <c r="E371" s="657">
        <f>SUM(E360,E370)</f>
        <v>154736377</v>
      </c>
      <c r="F371" s="459"/>
    </row>
    <row r="372" spans="1:6" ht="13.5" thickBot="1">
      <c r="A372" s="195"/>
      <c r="B372" s="195"/>
      <c r="C372" s="197"/>
      <c r="D372" s="197"/>
      <c r="E372" s="242"/>
      <c r="F372" s="459"/>
    </row>
    <row r="373" spans="1:6" ht="12.75">
      <c r="A373" s="243" t="s">
        <v>55</v>
      </c>
      <c r="B373" s="908" t="s">
        <v>81</v>
      </c>
      <c r="C373" s="908"/>
      <c r="D373" s="244"/>
      <c r="E373" s="757">
        <f>SUM(E344:E345,E354,E362,E365,E368,E347:E348)</f>
        <v>154236378</v>
      </c>
      <c r="F373" s="459"/>
    </row>
    <row r="374" spans="1:6" ht="13.5" thickBot="1">
      <c r="A374" s="230" t="s">
        <v>56</v>
      </c>
      <c r="B374" s="909" t="s">
        <v>29</v>
      </c>
      <c r="C374" s="909"/>
      <c r="D374" s="246"/>
      <c r="E374" s="758">
        <f>SUM(E349,E357,E363,E366,E369,E346)</f>
        <v>499999</v>
      </c>
      <c r="F374" s="459"/>
    </row>
    <row r="375" spans="1:6" ht="13.5" thickBot="1">
      <c r="A375" s="239"/>
      <c r="B375" s="903" t="s">
        <v>512</v>
      </c>
      <c r="C375" s="904"/>
      <c r="D375" s="247"/>
      <c r="E375" s="657">
        <f>SUM(E373:E374)</f>
        <v>154736377</v>
      </c>
      <c r="F375" s="459"/>
    </row>
    <row r="379" spans="1:5" ht="15.75" customHeight="1" thickBot="1">
      <c r="A379" s="194" t="s">
        <v>175</v>
      </c>
      <c r="B379" s="195"/>
      <c r="C379" s="196" t="s">
        <v>517</v>
      </c>
      <c r="E379" s="290" t="s">
        <v>526</v>
      </c>
    </row>
    <row r="380" spans="1:5" ht="12.75" customHeight="1">
      <c r="A380" s="925" t="s">
        <v>273</v>
      </c>
      <c r="B380" s="926"/>
      <c r="C380" s="927"/>
      <c r="D380" s="917" t="s">
        <v>290</v>
      </c>
      <c r="E380" s="376" t="s">
        <v>655</v>
      </c>
    </row>
    <row r="381" spans="1:5" ht="13.5" thickBot="1">
      <c r="A381" s="928"/>
      <c r="B381" s="929"/>
      <c r="C381" s="930"/>
      <c r="D381" s="918"/>
      <c r="E381" s="377" t="s">
        <v>176</v>
      </c>
    </row>
    <row r="382" spans="1:5" ht="12.75" customHeight="1">
      <c r="A382" s="976" t="s">
        <v>27</v>
      </c>
      <c r="B382" s="977"/>
      <c r="C382" s="977"/>
      <c r="D382" s="248"/>
      <c r="E382" s="759">
        <f>SUM(E383,E389:E390)</f>
        <v>154955817</v>
      </c>
    </row>
    <row r="383" spans="1:5" ht="12.75" customHeight="1">
      <c r="A383" s="972" t="s">
        <v>55</v>
      </c>
      <c r="B383" s="974" t="s">
        <v>27</v>
      </c>
      <c r="C383" s="974"/>
      <c r="D383" s="251"/>
      <c r="E383" s="760">
        <f>SUM(E384:E388)</f>
        <v>154955817</v>
      </c>
    </row>
    <row r="384" spans="1:5" ht="12.75">
      <c r="A384" s="972"/>
      <c r="B384" s="215" t="s">
        <v>55</v>
      </c>
      <c r="C384" s="204" t="s">
        <v>140</v>
      </c>
      <c r="D384" s="205" t="s">
        <v>291</v>
      </c>
      <c r="E384" s="329">
        <v>108674658</v>
      </c>
    </row>
    <row r="385" spans="1:5" ht="12.75">
      <c r="A385" s="972"/>
      <c r="B385" s="215" t="s">
        <v>56</v>
      </c>
      <c r="C385" s="204" t="s">
        <v>162</v>
      </c>
      <c r="D385" s="205" t="s">
        <v>292</v>
      </c>
      <c r="E385" s="329">
        <v>22140489</v>
      </c>
    </row>
    <row r="386" spans="1:5" ht="12.75">
      <c r="A386" s="972"/>
      <c r="B386" s="215" t="s">
        <v>57</v>
      </c>
      <c r="C386" s="204" t="s">
        <v>61</v>
      </c>
      <c r="D386" s="205" t="s">
        <v>293</v>
      </c>
      <c r="E386" s="329">
        <v>24140670</v>
      </c>
    </row>
    <row r="387" spans="1:5" ht="12.75">
      <c r="A387" s="972"/>
      <c r="B387" s="215" t="s">
        <v>114</v>
      </c>
      <c r="C387" s="204" t="s">
        <v>161</v>
      </c>
      <c r="D387" s="205" t="s">
        <v>296</v>
      </c>
      <c r="E387" s="329">
        <v>0</v>
      </c>
    </row>
    <row r="388" spans="1:5" ht="12.75">
      <c r="A388" s="972"/>
      <c r="B388" s="215" t="s">
        <v>115</v>
      </c>
      <c r="C388" s="204" t="s">
        <v>298</v>
      </c>
      <c r="D388" s="205" t="s">
        <v>297</v>
      </c>
      <c r="E388" s="329">
        <v>0</v>
      </c>
    </row>
    <row r="389" spans="1:5" ht="12.75">
      <c r="A389" s="250" t="s">
        <v>56</v>
      </c>
      <c r="B389" s="965" t="s">
        <v>306</v>
      </c>
      <c r="C389" s="965"/>
      <c r="D389" s="213" t="s">
        <v>305</v>
      </c>
      <c r="E389" s="318">
        <v>0</v>
      </c>
    </row>
    <row r="390" spans="1:5" ht="13.5" thickBot="1">
      <c r="A390" s="253" t="s">
        <v>57</v>
      </c>
      <c r="B390" s="978" t="s">
        <v>304</v>
      </c>
      <c r="C390" s="978"/>
      <c r="D390" s="254" t="s">
        <v>299</v>
      </c>
      <c r="E390" s="761">
        <v>0</v>
      </c>
    </row>
    <row r="391" spans="1:5" ht="12.75" customHeight="1">
      <c r="A391" s="905" t="s">
        <v>63</v>
      </c>
      <c r="B391" s="906"/>
      <c r="C391" s="907"/>
      <c r="D391" s="228"/>
      <c r="E391" s="762">
        <f>SUM(E392:E394)</f>
        <v>499999</v>
      </c>
    </row>
    <row r="392" spans="1:5" ht="12.75">
      <c r="A392" s="255" t="s">
        <v>55</v>
      </c>
      <c r="B392" s="935" t="s">
        <v>307</v>
      </c>
      <c r="C392" s="935"/>
      <c r="D392" s="256" t="s">
        <v>309</v>
      </c>
      <c r="E392" s="329">
        <v>499999</v>
      </c>
    </row>
    <row r="393" spans="1:5" ht="12.75">
      <c r="A393" s="255" t="s">
        <v>56</v>
      </c>
      <c r="B393" s="979" t="s">
        <v>308</v>
      </c>
      <c r="C393" s="980"/>
      <c r="D393" s="205" t="s">
        <v>310</v>
      </c>
      <c r="E393" s="329">
        <v>0</v>
      </c>
    </row>
    <row r="394" spans="1:5" ht="13.5" thickBot="1">
      <c r="A394" s="259" t="s">
        <v>57</v>
      </c>
      <c r="B394" s="909" t="s">
        <v>97</v>
      </c>
      <c r="C394" s="909"/>
      <c r="D394" s="208"/>
      <c r="E394" s="758">
        <v>0</v>
      </c>
    </row>
    <row r="395" spans="1:5" ht="12.75" customHeight="1" thickBot="1">
      <c r="A395" s="976" t="s">
        <v>98</v>
      </c>
      <c r="B395" s="977"/>
      <c r="C395" s="977"/>
      <c r="D395" s="244"/>
      <c r="E395" s="757">
        <f>SUM(E396,E399)</f>
        <v>0</v>
      </c>
    </row>
    <row r="396" spans="1:5" ht="12.75" customHeight="1" hidden="1">
      <c r="A396" s="972" t="s">
        <v>55</v>
      </c>
      <c r="B396" s="974" t="s">
        <v>91</v>
      </c>
      <c r="C396" s="975"/>
      <c r="D396" s="260"/>
      <c r="E396" s="763">
        <f>SUM(E397:E398)</f>
        <v>0</v>
      </c>
    </row>
    <row r="397" spans="1:5" ht="13.5" hidden="1" thickBot="1">
      <c r="A397" s="972"/>
      <c r="B397" s="215" t="s">
        <v>55</v>
      </c>
      <c r="C397" s="216" t="s">
        <v>99</v>
      </c>
      <c r="D397" s="262"/>
      <c r="E397" s="764">
        <v>0</v>
      </c>
    </row>
    <row r="398" spans="1:5" ht="13.5" hidden="1" thickBot="1">
      <c r="A398" s="972"/>
      <c r="B398" s="215" t="s">
        <v>56</v>
      </c>
      <c r="C398" s="216" t="s">
        <v>100</v>
      </c>
      <c r="D398" s="262"/>
      <c r="E398" s="764">
        <v>0</v>
      </c>
    </row>
    <row r="399" spans="1:5" ht="12.75" customHeight="1" hidden="1">
      <c r="A399" s="972" t="s">
        <v>56</v>
      </c>
      <c r="B399" s="974" t="s">
        <v>94</v>
      </c>
      <c r="C399" s="975"/>
      <c r="D399" s="260"/>
      <c r="E399" s="318">
        <f>SUM(E400:E401)</f>
        <v>0</v>
      </c>
    </row>
    <row r="400" spans="1:5" ht="13.5" hidden="1" thickBot="1">
      <c r="A400" s="972"/>
      <c r="B400" s="215" t="s">
        <v>55</v>
      </c>
      <c r="C400" s="216" t="s">
        <v>99</v>
      </c>
      <c r="D400" s="205"/>
      <c r="E400" s="329">
        <v>0</v>
      </c>
    </row>
    <row r="401" spans="1:5" ht="13.5" hidden="1" thickBot="1">
      <c r="A401" s="973"/>
      <c r="B401" s="218" t="s">
        <v>56</v>
      </c>
      <c r="C401" s="219" t="s">
        <v>100</v>
      </c>
      <c r="D401" s="220"/>
      <c r="E401" s="765">
        <v>0</v>
      </c>
    </row>
    <row r="402" spans="1:5" ht="12.75" customHeight="1">
      <c r="A402" s="905" t="s">
        <v>65</v>
      </c>
      <c r="B402" s="906"/>
      <c r="C402" s="907"/>
      <c r="D402" s="248" t="s">
        <v>469</v>
      </c>
      <c r="E402" s="766">
        <f>SUM(E403:E404)</f>
        <v>0</v>
      </c>
    </row>
    <row r="403" spans="1:5" ht="12.75" customHeight="1">
      <c r="A403" s="265" t="s">
        <v>55</v>
      </c>
      <c r="B403" s="911" t="s">
        <v>336</v>
      </c>
      <c r="C403" s="912"/>
      <c r="D403" s="266" t="s">
        <v>469</v>
      </c>
      <c r="E403" s="767">
        <v>0</v>
      </c>
    </row>
    <row r="404" spans="1:5" ht="12.75" customHeight="1" thickBot="1">
      <c r="A404" s="967" t="s">
        <v>56</v>
      </c>
      <c r="B404" s="911" t="s">
        <v>80</v>
      </c>
      <c r="C404" s="912"/>
      <c r="D404" s="266"/>
      <c r="E404" s="762">
        <f>SUM(E405:E406)</f>
        <v>0</v>
      </c>
    </row>
    <row r="405" spans="1:5" ht="13.5" hidden="1" thickBot="1">
      <c r="A405" s="968"/>
      <c r="B405" s="267" t="s">
        <v>55</v>
      </c>
      <c r="C405" s="268" t="s">
        <v>158</v>
      </c>
      <c r="D405" s="269" t="s">
        <v>469</v>
      </c>
      <c r="E405" s="767">
        <v>0</v>
      </c>
    </row>
    <row r="406" spans="1:5" ht="13.5" hidden="1" thickBot="1">
      <c r="A406" s="969"/>
      <c r="B406" s="271" t="s">
        <v>56</v>
      </c>
      <c r="C406" s="272" t="s">
        <v>4</v>
      </c>
      <c r="D406" s="269" t="s">
        <v>469</v>
      </c>
      <c r="E406" s="768">
        <v>0</v>
      </c>
    </row>
    <row r="407" spans="1:5" ht="13.5" thickBot="1">
      <c r="A407" s="274"/>
      <c r="B407" s="970" t="s">
        <v>87</v>
      </c>
      <c r="C407" s="970"/>
      <c r="D407" s="275"/>
      <c r="E407" s="769">
        <f>SUM(E382,E391,E395,E402,)</f>
        <v>155455816</v>
      </c>
    </row>
    <row r="408" spans="1:5" ht="12.75">
      <c r="A408" s="265">
        <v>1</v>
      </c>
      <c r="B408" s="971" t="s">
        <v>150</v>
      </c>
      <c r="C408" s="971"/>
      <c r="D408" s="228"/>
      <c r="E408" s="762">
        <f>SUM(E409:E410)</f>
        <v>0</v>
      </c>
    </row>
    <row r="409" spans="1:5" ht="12.75" hidden="1">
      <c r="A409" s="963"/>
      <c r="B409" s="215" t="s">
        <v>55</v>
      </c>
      <c r="C409" s="276" t="s">
        <v>154</v>
      </c>
      <c r="D409" s="256"/>
      <c r="E409" s="329">
        <v>0</v>
      </c>
    </row>
    <row r="410" spans="1:5" ht="12.75" hidden="1">
      <c r="A410" s="964"/>
      <c r="B410" s="215" t="s">
        <v>56</v>
      </c>
      <c r="C410" s="276" t="s">
        <v>35</v>
      </c>
      <c r="D410" s="256"/>
      <c r="E410" s="329">
        <v>0</v>
      </c>
    </row>
    <row r="411" spans="1:5" ht="13.5" customHeight="1" thickBot="1">
      <c r="A411" s="277" t="s">
        <v>56</v>
      </c>
      <c r="B411" s="965" t="s">
        <v>300</v>
      </c>
      <c r="C411" s="965"/>
      <c r="D411" s="251" t="s">
        <v>301</v>
      </c>
      <c r="E411" s="318">
        <f>SUM(E412:E414)</f>
        <v>0</v>
      </c>
    </row>
    <row r="412" spans="1:5" ht="13.5" hidden="1" thickBot="1">
      <c r="A412" s="963"/>
      <c r="B412" s="215" t="s">
        <v>55</v>
      </c>
      <c r="C412" s="690" t="s">
        <v>477</v>
      </c>
      <c r="D412" s="256" t="s">
        <v>478</v>
      </c>
      <c r="E412" s="329">
        <v>0</v>
      </c>
    </row>
    <row r="413" spans="1:5" ht="13.5" hidden="1" thickBot="1">
      <c r="A413" s="964"/>
      <c r="B413" s="215" t="s">
        <v>56</v>
      </c>
      <c r="C413" s="204" t="s">
        <v>302</v>
      </c>
      <c r="D413" s="256" t="s">
        <v>495</v>
      </c>
      <c r="E413" s="329">
        <v>0</v>
      </c>
    </row>
    <row r="414" spans="1:5" ht="13.5" hidden="1" thickBot="1">
      <c r="A414" s="278"/>
      <c r="B414" s="279" t="s">
        <v>57</v>
      </c>
      <c r="C414" s="204" t="s">
        <v>303</v>
      </c>
      <c r="D414" s="280" t="s">
        <v>496</v>
      </c>
      <c r="E414" s="758">
        <v>0</v>
      </c>
    </row>
    <row r="415" spans="1:5" ht="13.5" thickBot="1">
      <c r="A415" s="274"/>
      <c r="B415" s="966" t="s">
        <v>141</v>
      </c>
      <c r="C415" s="914"/>
      <c r="D415" s="275"/>
      <c r="E415" s="769">
        <f>SUM(E408,E411)</f>
        <v>0</v>
      </c>
    </row>
    <row r="416" spans="1:5" ht="13.5" thickBot="1">
      <c r="A416" s="281"/>
      <c r="B416" s="958" t="s">
        <v>513</v>
      </c>
      <c r="C416" s="958"/>
      <c r="D416" s="282"/>
      <c r="E416" s="657">
        <f>SUM(E407,E415)</f>
        <v>155455816</v>
      </c>
    </row>
    <row r="417" spans="1:5" ht="13.5" thickBot="1">
      <c r="A417" s="195"/>
      <c r="B417" s="195"/>
      <c r="C417" s="197"/>
      <c r="D417" s="283"/>
      <c r="E417" s="242"/>
    </row>
    <row r="418" spans="1:5" ht="12.75">
      <c r="A418" s="243" t="s">
        <v>55</v>
      </c>
      <c r="B418" s="908" t="s">
        <v>223</v>
      </c>
      <c r="C418" s="908"/>
      <c r="D418" s="244"/>
      <c r="E418" s="757">
        <f>SUM(E382,E396,E403,E405,E409,E412,E413)</f>
        <v>154955817</v>
      </c>
    </row>
    <row r="419" spans="1:5" ht="13.5" thickBot="1">
      <c r="A419" s="230" t="s">
        <v>56</v>
      </c>
      <c r="B419" s="909" t="s">
        <v>224</v>
      </c>
      <c r="C419" s="909"/>
      <c r="D419" s="246"/>
      <c r="E419" s="758">
        <f>SUM(E391,E399,E406,E410,E414)</f>
        <v>499999</v>
      </c>
    </row>
    <row r="420" spans="1:5" ht="13.5" thickBot="1">
      <c r="A420" s="239"/>
      <c r="B420" s="958" t="s">
        <v>513</v>
      </c>
      <c r="C420" s="958"/>
      <c r="D420" s="247"/>
      <c r="E420" s="657">
        <f>SUM(E418:E419)</f>
        <v>155455816</v>
      </c>
    </row>
    <row r="423" ht="12.75">
      <c r="E423" s="459"/>
    </row>
    <row r="424" ht="12.75">
      <c r="E424" s="459"/>
    </row>
  </sheetData>
  <sheetProtection/>
  <mergeCells count="226">
    <mergeCell ref="B419:C419"/>
    <mergeCell ref="A395:C395"/>
    <mergeCell ref="B420:C420"/>
    <mergeCell ref="B407:C407"/>
    <mergeCell ref="B408:C408"/>
    <mergeCell ref="B416:C416"/>
    <mergeCell ref="B418:C418"/>
    <mergeCell ref="B411:C411"/>
    <mergeCell ref="A412:A413"/>
    <mergeCell ref="B415:C415"/>
    <mergeCell ref="B404:C404"/>
    <mergeCell ref="A409:A410"/>
    <mergeCell ref="A399:A401"/>
    <mergeCell ref="B399:C399"/>
    <mergeCell ref="A402:C402"/>
    <mergeCell ref="B403:C403"/>
    <mergeCell ref="A404:A406"/>
    <mergeCell ref="B373:C373"/>
    <mergeCell ref="B374:C374"/>
    <mergeCell ref="B375:C375"/>
    <mergeCell ref="A380:C381"/>
    <mergeCell ref="B389:C389"/>
    <mergeCell ref="B390:C390"/>
    <mergeCell ref="D380:D381"/>
    <mergeCell ref="A382:C382"/>
    <mergeCell ref="A383:A388"/>
    <mergeCell ref="B383:C383"/>
    <mergeCell ref="A396:A398"/>
    <mergeCell ref="B396:C396"/>
    <mergeCell ref="A391:C391"/>
    <mergeCell ref="B392:C392"/>
    <mergeCell ref="B393:C393"/>
    <mergeCell ref="B394:C394"/>
    <mergeCell ref="B367:C367"/>
    <mergeCell ref="B327:C327"/>
    <mergeCell ref="A328:A329"/>
    <mergeCell ref="A353:C353"/>
    <mergeCell ref="B354:C354"/>
    <mergeCell ref="B357:C357"/>
    <mergeCell ref="B360:C360"/>
    <mergeCell ref="A325:A326"/>
    <mergeCell ref="B370:C370"/>
    <mergeCell ref="B371:C371"/>
    <mergeCell ref="B332:C332"/>
    <mergeCell ref="B334:C334"/>
    <mergeCell ref="B335:C335"/>
    <mergeCell ref="B336:C336"/>
    <mergeCell ref="A341:C342"/>
    <mergeCell ref="A349:C349"/>
    <mergeCell ref="B361:C361"/>
    <mergeCell ref="A315:A317"/>
    <mergeCell ref="B315:C315"/>
    <mergeCell ref="A318:C318"/>
    <mergeCell ref="B319:C319"/>
    <mergeCell ref="D341:D342"/>
    <mergeCell ref="A343:C343"/>
    <mergeCell ref="A320:A322"/>
    <mergeCell ref="B320:C320"/>
    <mergeCell ref="B323:C323"/>
    <mergeCell ref="B324:C324"/>
    <mergeCell ref="D296:D297"/>
    <mergeCell ref="A298:C298"/>
    <mergeCell ref="B305:C305"/>
    <mergeCell ref="B306:C306"/>
    <mergeCell ref="B331:C331"/>
    <mergeCell ref="B309:C309"/>
    <mergeCell ref="B310:C310"/>
    <mergeCell ref="A311:C311"/>
    <mergeCell ref="A312:A314"/>
    <mergeCell ref="B312:C312"/>
    <mergeCell ref="B289:C289"/>
    <mergeCell ref="B290:C290"/>
    <mergeCell ref="A299:A304"/>
    <mergeCell ref="B299:C299"/>
    <mergeCell ref="A269:C269"/>
    <mergeCell ref="B270:C270"/>
    <mergeCell ref="B273:C273"/>
    <mergeCell ref="B276:C276"/>
    <mergeCell ref="B291:C291"/>
    <mergeCell ref="A296:C297"/>
    <mergeCell ref="B251:C251"/>
    <mergeCell ref="B252:C252"/>
    <mergeCell ref="A257:C258"/>
    <mergeCell ref="D257:D258"/>
    <mergeCell ref="A307:C307"/>
    <mergeCell ref="B308:C308"/>
    <mergeCell ref="B277:C277"/>
    <mergeCell ref="B283:C283"/>
    <mergeCell ref="B286:C286"/>
    <mergeCell ref="B287:C287"/>
    <mergeCell ref="A259:C259"/>
    <mergeCell ref="A265:C265"/>
    <mergeCell ref="A236:A238"/>
    <mergeCell ref="B236:C236"/>
    <mergeCell ref="A241:A242"/>
    <mergeCell ref="B243:C243"/>
    <mergeCell ref="A244:A245"/>
    <mergeCell ref="B247:C247"/>
    <mergeCell ref="B248:C248"/>
    <mergeCell ref="B250:C250"/>
    <mergeCell ref="D212:D213"/>
    <mergeCell ref="A214:C214"/>
    <mergeCell ref="A215:A220"/>
    <mergeCell ref="B215:C215"/>
    <mergeCell ref="A227:C227"/>
    <mergeCell ref="A228:A230"/>
    <mergeCell ref="B239:C239"/>
    <mergeCell ref="B240:C240"/>
    <mergeCell ref="B221:C221"/>
    <mergeCell ref="B222:C222"/>
    <mergeCell ref="A223:C223"/>
    <mergeCell ref="B224:C224"/>
    <mergeCell ref="A234:C234"/>
    <mergeCell ref="B235:C235"/>
    <mergeCell ref="A231:A233"/>
    <mergeCell ref="B231:C231"/>
    <mergeCell ref="B192:C192"/>
    <mergeCell ref="B193:C193"/>
    <mergeCell ref="B199:C199"/>
    <mergeCell ref="B228:C228"/>
    <mergeCell ref="B205:C205"/>
    <mergeCell ref="B206:C206"/>
    <mergeCell ref="B207:C207"/>
    <mergeCell ref="A212:C213"/>
    <mergeCell ref="B225:C225"/>
    <mergeCell ref="B226:C226"/>
    <mergeCell ref="B202:C202"/>
    <mergeCell ref="B203:C203"/>
    <mergeCell ref="B164:C164"/>
    <mergeCell ref="B166:C166"/>
    <mergeCell ref="B167:C167"/>
    <mergeCell ref="B168:C168"/>
    <mergeCell ref="A173:C174"/>
    <mergeCell ref="A185:C185"/>
    <mergeCell ref="B186:C186"/>
    <mergeCell ref="B189:C189"/>
    <mergeCell ref="A181:C181"/>
    <mergeCell ref="A152:A154"/>
    <mergeCell ref="B152:C152"/>
    <mergeCell ref="B155:C155"/>
    <mergeCell ref="B156:C156"/>
    <mergeCell ref="A157:A158"/>
    <mergeCell ref="B159:C159"/>
    <mergeCell ref="A160:A161"/>
    <mergeCell ref="A131:A136"/>
    <mergeCell ref="B131:C131"/>
    <mergeCell ref="B137:C137"/>
    <mergeCell ref="B138:C138"/>
    <mergeCell ref="A139:C139"/>
    <mergeCell ref="B163:C163"/>
    <mergeCell ref="B142:C142"/>
    <mergeCell ref="A143:C143"/>
    <mergeCell ref="A147:A149"/>
    <mergeCell ref="B147:C147"/>
    <mergeCell ref="A144:A146"/>
    <mergeCell ref="B144:C144"/>
    <mergeCell ref="B140:C140"/>
    <mergeCell ref="B141:C141"/>
    <mergeCell ref="D173:D174"/>
    <mergeCell ref="A175:C175"/>
    <mergeCell ref="A150:C150"/>
    <mergeCell ref="B151:C151"/>
    <mergeCell ref="A128:C129"/>
    <mergeCell ref="D128:D129"/>
    <mergeCell ref="B115:C115"/>
    <mergeCell ref="B118:C118"/>
    <mergeCell ref="B119:C119"/>
    <mergeCell ref="B121:C121"/>
    <mergeCell ref="A130:C130"/>
    <mergeCell ref="A91:C91"/>
    <mergeCell ref="A97:C97"/>
    <mergeCell ref="A101:C101"/>
    <mergeCell ref="B122:C122"/>
    <mergeCell ref="B102:C102"/>
    <mergeCell ref="B105:C105"/>
    <mergeCell ref="B108:C108"/>
    <mergeCell ref="B109:C109"/>
    <mergeCell ref="B123:C123"/>
    <mergeCell ref="D89:D90"/>
    <mergeCell ref="B53:C53"/>
    <mergeCell ref="B54:C54"/>
    <mergeCell ref="B57:C57"/>
    <mergeCell ref="B58:C58"/>
    <mergeCell ref="A55:C55"/>
    <mergeCell ref="A89:C90"/>
    <mergeCell ref="A66:C66"/>
    <mergeCell ref="A68:A70"/>
    <mergeCell ref="A73:A74"/>
    <mergeCell ref="B56:C56"/>
    <mergeCell ref="D44:D45"/>
    <mergeCell ref="A46:C46"/>
    <mergeCell ref="A47:A52"/>
    <mergeCell ref="B47:C47"/>
    <mergeCell ref="A44:C45"/>
    <mergeCell ref="B25:C25"/>
    <mergeCell ref="B39:C39"/>
    <mergeCell ref="B31:C31"/>
    <mergeCell ref="B34:C34"/>
    <mergeCell ref="B35:C35"/>
    <mergeCell ref="B38:C38"/>
    <mergeCell ref="B37:C37"/>
    <mergeCell ref="A13:C13"/>
    <mergeCell ref="D5:D6"/>
    <mergeCell ref="B18:C18"/>
    <mergeCell ref="B21:C21"/>
    <mergeCell ref="A17:C17"/>
    <mergeCell ref="A1:D1"/>
    <mergeCell ref="A2:D2"/>
    <mergeCell ref="A5:C6"/>
    <mergeCell ref="A7:C7"/>
    <mergeCell ref="A76:A77"/>
    <mergeCell ref="B83:C83"/>
    <mergeCell ref="B84:C84"/>
    <mergeCell ref="B82:C82"/>
    <mergeCell ref="B79:C79"/>
    <mergeCell ref="B80:C80"/>
    <mergeCell ref="B75:C75"/>
    <mergeCell ref="B67:C67"/>
    <mergeCell ref="B68:C68"/>
    <mergeCell ref="B71:C71"/>
    <mergeCell ref="B72:C72"/>
    <mergeCell ref="A59:C59"/>
    <mergeCell ref="A60:A62"/>
    <mergeCell ref="B60:C60"/>
    <mergeCell ref="A63:A65"/>
    <mergeCell ref="B63:C6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  <headerFooter>
    <oddHeader>&amp;R&amp;"Arial CE,Félkövér"&amp;8 16.sz.mell.Solmár NK.Önk.
&amp;"Arial CE,Normál"2019. évi költségvetési rendeletéhez</oddHeader>
    <oddFooter>&amp;L&amp;8&amp;D&amp;C&amp;8&amp;N/&amp;P&amp;R&amp;8&amp;F</oddFooter>
  </headerFooter>
  <rowBreaks count="4" manualBreakCount="4">
    <brk id="84" max="255" man="1"/>
    <brk id="168" max="255" man="1"/>
    <brk id="252" max="255" man="1"/>
    <brk id="33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1">
      <selection activeCell="A4" sqref="A4"/>
    </sheetView>
  </sheetViews>
  <sheetFormatPr defaultColWidth="9.00390625" defaultRowHeight="15" customHeight="1"/>
  <cols>
    <col min="1" max="1" width="9.375" style="733" bestFit="1" customWidth="1"/>
    <col min="2" max="2" width="47.125" style="732" bestFit="1" customWidth="1"/>
    <col min="3" max="4" width="12.625" style="734" bestFit="1" customWidth="1"/>
    <col min="5" max="5" width="13.75390625" style="734" bestFit="1" customWidth="1"/>
    <col min="6" max="6" width="14.00390625" style="732" bestFit="1" customWidth="1"/>
    <col min="7" max="16384" width="9.125" style="732" customWidth="1"/>
  </cols>
  <sheetData>
    <row r="1" spans="1:6" ht="15" customHeight="1">
      <c r="A1" s="916" t="s">
        <v>529</v>
      </c>
      <c r="B1" s="916"/>
      <c r="C1" s="916"/>
      <c r="D1" s="916"/>
      <c r="E1" s="916"/>
      <c r="F1" s="288"/>
    </row>
    <row r="2" spans="1:6" ht="30" customHeight="1">
      <c r="A2" s="1112" t="s">
        <v>337</v>
      </c>
      <c r="B2" s="1112"/>
      <c r="C2" s="1112"/>
      <c r="D2" s="1112"/>
      <c r="E2" s="1112"/>
      <c r="F2" s="288"/>
    </row>
    <row r="4" ht="15" customHeight="1" thickBot="1"/>
    <row r="5" spans="1:6" ht="21.75" customHeight="1">
      <c r="A5" s="1115" t="s">
        <v>149</v>
      </c>
      <c r="B5" s="1117" t="s">
        <v>53</v>
      </c>
      <c r="C5" s="773" t="s">
        <v>468</v>
      </c>
      <c r="D5" s="773" t="s">
        <v>527</v>
      </c>
      <c r="E5" s="1113" t="s">
        <v>181</v>
      </c>
      <c r="F5" s="735" t="s">
        <v>528</v>
      </c>
    </row>
    <row r="6" spans="1:6" ht="40.5" customHeight="1" thickBot="1">
      <c r="A6" s="1116"/>
      <c r="B6" s="1118"/>
      <c r="C6" s="774" t="s">
        <v>466</v>
      </c>
      <c r="D6" s="774" t="s">
        <v>466</v>
      </c>
      <c r="E6" s="1114"/>
      <c r="F6" s="736" t="s">
        <v>465</v>
      </c>
    </row>
    <row r="7" spans="1:6" ht="15" customHeight="1">
      <c r="A7" s="737" t="s">
        <v>182</v>
      </c>
      <c r="B7" s="738" t="s">
        <v>84</v>
      </c>
      <c r="C7" s="775">
        <v>7</v>
      </c>
      <c r="D7" s="776">
        <v>7</v>
      </c>
      <c r="E7" s="777">
        <f aca="true" t="shared" si="0" ref="E7:E12">SUM(D7/C7)</f>
        <v>1</v>
      </c>
      <c r="F7" s="739">
        <v>7</v>
      </c>
    </row>
    <row r="8" spans="1:6" ht="15" customHeight="1">
      <c r="A8" s="737" t="s">
        <v>78</v>
      </c>
      <c r="B8" s="738" t="s">
        <v>54</v>
      </c>
      <c r="C8" s="778">
        <v>34</v>
      </c>
      <c r="D8" s="779">
        <v>34</v>
      </c>
      <c r="E8" s="777">
        <f t="shared" si="0"/>
        <v>1</v>
      </c>
      <c r="F8" s="740">
        <v>34</v>
      </c>
    </row>
    <row r="9" spans="1:6" ht="15" customHeight="1">
      <c r="A9" s="737" t="s">
        <v>183</v>
      </c>
      <c r="B9" s="741" t="s">
        <v>247</v>
      </c>
      <c r="C9" s="780">
        <v>6.75</v>
      </c>
      <c r="D9" s="780">
        <v>8.75</v>
      </c>
      <c r="E9" s="777">
        <f t="shared" si="0"/>
        <v>1.2962962962962963</v>
      </c>
      <c r="F9" s="740">
        <v>9</v>
      </c>
    </row>
    <row r="10" spans="1:6" ht="15" customHeight="1">
      <c r="A10" s="742" t="s">
        <v>184</v>
      </c>
      <c r="B10" s="212" t="s">
        <v>185</v>
      </c>
      <c r="C10" s="781">
        <v>15</v>
      </c>
      <c r="D10" s="781">
        <v>15</v>
      </c>
      <c r="E10" s="777">
        <f t="shared" si="0"/>
        <v>1</v>
      </c>
      <c r="F10" s="743">
        <v>15</v>
      </c>
    </row>
    <row r="11" spans="1:6" ht="15" customHeight="1" thickBot="1">
      <c r="A11" s="744" t="s">
        <v>186</v>
      </c>
      <c r="B11" s="741" t="s">
        <v>230</v>
      </c>
      <c r="C11" s="780">
        <v>57.75</v>
      </c>
      <c r="D11" s="780">
        <v>57.75</v>
      </c>
      <c r="E11" s="777">
        <f t="shared" si="0"/>
        <v>1</v>
      </c>
      <c r="F11" s="745">
        <v>58</v>
      </c>
    </row>
    <row r="12" spans="1:6" s="747" customFormat="1" ht="18" customHeight="1" thickBot="1">
      <c r="A12" s="281"/>
      <c r="B12" s="772" t="s">
        <v>187</v>
      </c>
      <c r="C12" s="782">
        <f>SUM(C7:C11)</f>
        <v>120.5</v>
      </c>
      <c r="D12" s="782">
        <f>SUM(D7:D11)</f>
        <v>122.5</v>
      </c>
      <c r="E12" s="783">
        <f t="shared" si="0"/>
        <v>1.016597510373444</v>
      </c>
      <c r="F12" s="746">
        <f>SUM(F7:F11)</f>
        <v>123</v>
      </c>
    </row>
    <row r="13" spans="1:6" ht="15" customHeight="1">
      <c r="A13" s="748"/>
      <c r="B13" s="749"/>
      <c r="C13" s="750"/>
      <c r="D13" s="750"/>
      <c r="E13" s="750"/>
      <c r="F13" s="751"/>
    </row>
    <row r="14" spans="1:6" ht="15" customHeight="1">
      <c r="A14" s="752"/>
      <c r="B14" s="752"/>
      <c r="C14" s="753"/>
      <c r="D14" s="753"/>
      <c r="E14" s="753"/>
      <c r="F14" s="751"/>
    </row>
    <row r="15" spans="2:6" ht="15" customHeight="1">
      <c r="B15" s="754"/>
      <c r="C15" s="755"/>
      <c r="D15" s="755"/>
      <c r="E15" s="753"/>
      <c r="F15" s="751"/>
    </row>
    <row r="16" spans="2:6" ht="15" customHeight="1">
      <c r="B16" s="754"/>
      <c r="C16" s="755"/>
      <c r="D16" s="755"/>
      <c r="E16" s="753"/>
      <c r="F16" s="751"/>
    </row>
    <row r="17" spans="2:6" ht="15" customHeight="1">
      <c r="B17" s="751"/>
      <c r="C17" s="753"/>
      <c r="D17" s="753"/>
      <c r="E17" s="753"/>
      <c r="F17" s="751"/>
    </row>
    <row r="18" spans="2:6" ht="15" customHeight="1">
      <c r="B18" s="754"/>
      <c r="C18" s="755"/>
      <c r="D18" s="755"/>
      <c r="E18" s="753"/>
      <c r="F18" s="751"/>
    </row>
    <row r="19" spans="2:6" ht="15" customHeight="1">
      <c r="B19" s="751"/>
      <c r="C19" s="753"/>
      <c r="D19" s="753"/>
      <c r="E19" s="753"/>
      <c r="F19" s="751"/>
    </row>
    <row r="20" spans="2:6" ht="15" customHeight="1">
      <c r="B20" s="751"/>
      <c r="C20" s="753"/>
      <c r="D20" s="753"/>
      <c r="E20" s="753"/>
      <c r="F20" s="751"/>
    </row>
    <row r="21" spans="2:6" ht="15" customHeight="1">
      <c r="B21" s="751"/>
      <c r="C21" s="753"/>
      <c r="D21" s="753"/>
      <c r="E21" s="753"/>
      <c r="F21" s="751"/>
    </row>
    <row r="22" spans="2:6" ht="15" customHeight="1">
      <c r="B22" s="751"/>
      <c r="C22" s="753"/>
      <c r="D22" s="753"/>
      <c r="E22" s="753"/>
      <c r="F22" s="751"/>
    </row>
    <row r="23" spans="2:6" ht="15" customHeight="1">
      <c r="B23" s="751"/>
      <c r="C23" s="753"/>
      <c r="D23" s="753"/>
      <c r="E23" s="753"/>
      <c r="F23" s="751"/>
    </row>
    <row r="24" spans="2:6" ht="15" customHeight="1">
      <c r="B24" s="754"/>
      <c r="C24" s="755"/>
      <c r="D24" s="755"/>
      <c r="E24" s="753"/>
      <c r="F24" s="751"/>
    </row>
    <row r="25" spans="2:6" ht="15" customHeight="1">
      <c r="B25" s="754"/>
      <c r="C25" s="755"/>
      <c r="D25" s="755"/>
      <c r="E25" s="753"/>
      <c r="F25" s="751"/>
    </row>
    <row r="26" spans="2:6" ht="15" customHeight="1">
      <c r="B26" s="751"/>
      <c r="C26" s="753"/>
      <c r="D26" s="753"/>
      <c r="E26" s="753"/>
      <c r="F26" s="751"/>
    </row>
    <row r="27" spans="2:6" ht="15" customHeight="1">
      <c r="B27" s="754"/>
      <c r="C27" s="755"/>
      <c r="D27" s="755"/>
      <c r="E27" s="753"/>
      <c r="F27" s="751"/>
    </row>
    <row r="28" spans="2:6" ht="15" customHeight="1">
      <c r="B28" s="754"/>
      <c r="C28" s="755"/>
      <c r="D28" s="755"/>
      <c r="E28" s="753"/>
      <c r="F28" s="751"/>
    </row>
    <row r="29" spans="2:6" ht="15" customHeight="1">
      <c r="B29" s="754"/>
      <c r="C29" s="755"/>
      <c r="D29" s="755"/>
      <c r="E29" s="753"/>
      <c r="F29" s="751"/>
    </row>
    <row r="30" spans="2:6" ht="15" customHeight="1">
      <c r="B30" s="754"/>
      <c r="C30" s="755"/>
      <c r="D30" s="755"/>
      <c r="E30" s="753"/>
      <c r="F30" s="751"/>
    </row>
    <row r="31" spans="2:6" ht="15" customHeight="1">
      <c r="B31" s="754"/>
      <c r="C31" s="755"/>
      <c r="D31" s="755"/>
      <c r="E31" s="753"/>
      <c r="F31" s="751"/>
    </row>
    <row r="32" spans="2:6" ht="15" customHeight="1">
      <c r="B32" s="751"/>
      <c r="C32" s="753"/>
      <c r="D32" s="753"/>
      <c r="E32" s="753"/>
      <c r="F32" s="751"/>
    </row>
    <row r="33" spans="2:6" ht="15" customHeight="1">
      <c r="B33" s="751"/>
      <c r="C33" s="753"/>
      <c r="D33" s="753"/>
      <c r="E33" s="753"/>
      <c r="F33" s="751"/>
    </row>
    <row r="34" spans="2:6" ht="15" customHeight="1">
      <c r="B34" s="751"/>
      <c r="C34" s="753"/>
      <c r="D34" s="753"/>
      <c r="E34" s="753"/>
      <c r="F34" s="751"/>
    </row>
    <row r="38" spans="2:4" ht="15" customHeight="1">
      <c r="B38" s="747"/>
      <c r="C38" s="756"/>
      <c r="D38" s="756"/>
    </row>
    <row r="39" spans="2:4" ht="15" customHeight="1">
      <c r="B39" s="747"/>
      <c r="C39" s="756"/>
      <c r="D39" s="756"/>
    </row>
    <row r="40" spans="2:4" ht="15" customHeight="1">
      <c r="B40" s="747"/>
      <c r="C40" s="756"/>
      <c r="D40" s="756"/>
    </row>
    <row r="42" spans="2:4" ht="15" customHeight="1">
      <c r="B42" s="747"/>
      <c r="C42" s="756"/>
      <c r="D42" s="756"/>
    </row>
    <row r="47" spans="2:4" ht="15" customHeight="1">
      <c r="B47" s="747"/>
      <c r="C47" s="756"/>
      <c r="D47" s="756"/>
    </row>
    <row r="55" spans="2:4" ht="15" customHeight="1">
      <c r="B55" s="747"/>
      <c r="C55" s="756"/>
      <c r="D55" s="756"/>
    </row>
    <row r="56" spans="2:4" ht="15" customHeight="1">
      <c r="B56" s="747"/>
      <c r="C56" s="756"/>
      <c r="D56" s="756"/>
    </row>
    <row r="60" spans="2:4" ht="15" customHeight="1">
      <c r="B60" s="747"/>
      <c r="C60" s="756"/>
      <c r="D60" s="756"/>
    </row>
    <row r="61" spans="2:4" ht="15" customHeight="1">
      <c r="B61" s="747"/>
      <c r="C61" s="756"/>
      <c r="D61" s="756"/>
    </row>
    <row r="62" spans="2:4" ht="15" customHeight="1">
      <c r="B62" s="747"/>
      <c r="C62" s="756"/>
      <c r="D62" s="756"/>
    </row>
    <row r="63" spans="2:4" ht="15" customHeight="1">
      <c r="B63" s="747"/>
      <c r="C63" s="756"/>
      <c r="D63" s="756"/>
    </row>
    <row r="68" spans="2:4" ht="15" customHeight="1">
      <c r="B68" s="747"/>
      <c r="C68" s="756"/>
      <c r="D68" s="756"/>
    </row>
    <row r="74" spans="2:4" ht="15" customHeight="1">
      <c r="B74" s="747"/>
      <c r="C74" s="756"/>
      <c r="D74" s="756"/>
    </row>
    <row r="76" spans="2:4" ht="15" customHeight="1">
      <c r="B76" s="747"/>
      <c r="C76" s="756"/>
      <c r="D76" s="756"/>
    </row>
  </sheetData>
  <sheetProtection/>
  <mergeCells count="5">
    <mergeCell ref="A1:E1"/>
    <mergeCell ref="A2:E2"/>
    <mergeCell ref="E5:E6"/>
    <mergeCell ref="A5:A6"/>
    <mergeCell ref="B5:B6"/>
  </mergeCells>
  <printOptions horizontalCentered="1"/>
  <pageMargins left="0.5905511811023623" right="0.5905511811023623" top="2.23" bottom="1.84" header="0.73" footer="0.86"/>
  <pageSetup horizontalDpi="300" verticalDpi="300" orientation="portrait" paperSize="9" scale="77" r:id="rId1"/>
  <headerFooter alignWithMargins="0">
    <oddHeader xml:space="preserve">&amp;R&amp;"Arial,Félkövér"&amp;8 17. sz.mell. Solymár NK.Önk.
&amp;"Arial,Normál"2017. évi költségvetési rendeletéhez&amp;"Arial,Félkövér"   </oddHeader>
    <oddFooter>&amp;L&amp;"Arial,Normál"&amp;8&amp;D&amp;C&amp;"Arial,Normál"&amp;8&amp;N/&amp;P&amp;R&amp;"Arial,Normál"&amp;8&amp;F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0"/>
  <sheetViews>
    <sheetView workbookViewId="0" topLeftCell="A1">
      <selection activeCell="G14" sqref="G14"/>
    </sheetView>
  </sheetViews>
  <sheetFormatPr defaultColWidth="9.00390625" defaultRowHeight="12.75"/>
  <cols>
    <col min="1" max="1" width="4.375" style="0" bestFit="1" customWidth="1"/>
    <col min="2" max="2" width="37.25390625" style="0" bestFit="1" customWidth="1"/>
    <col min="3" max="5" width="14.125" style="0" bestFit="1" customWidth="1"/>
    <col min="6" max="6" width="27.75390625" style="0" bestFit="1" customWidth="1"/>
  </cols>
  <sheetData>
    <row r="1" spans="1:6" ht="21" thickBot="1">
      <c r="A1" s="1119" t="s">
        <v>685</v>
      </c>
      <c r="B1" s="1120"/>
      <c r="C1" s="1120"/>
      <c r="D1" s="1120"/>
      <c r="E1" s="1120"/>
      <c r="F1" s="1121"/>
    </row>
    <row r="2" spans="1:6" ht="18.75" thickBot="1">
      <c r="A2" s="798"/>
      <c r="B2" s="1122" t="s">
        <v>554</v>
      </c>
      <c r="C2" s="1123"/>
      <c r="D2" s="1123"/>
      <c r="E2" s="1123"/>
      <c r="F2" s="1124"/>
    </row>
    <row r="3" spans="1:6" ht="16.5" thickBot="1">
      <c r="A3" s="799" t="s">
        <v>555</v>
      </c>
      <c r="B3" s="800" t="s">
        <v>556</v>
      </c>
      <c r="C3" s="801" t="s">
        <v>557</v>
      </c>
      <c r="D3" s="802" t="s">
        <v>558</v>
      </c>
      <c r="E3" s="803" t="s">
        <v>559</v>
      </c>
      <c r="F3" s="803" t="s">
        <v>560</v>
      </c>
    </row>
    <row r="4" spans="1:6" ht="24" customHeight="1">
      <c r="A4" s="871">
        <v>1</v>
      </c>
      <c r="B4" s="872" t="s">
        <v>562</v>
      </c>
      <c r="C4" s="873">
        <v>8000000</v>
      </c>
      <c r="D4" s="873">
        <f>C4*0.27</f>
        <v>2160000</v>
      </c>
      <c r="E4" s="874">
        <f>C4+D4</f>
        <v>10160000</v>
      </c>
      <c r="F4" s="875" t="s">
        <v>561</v>
      </c>
    </row>
    <row r="5" spans="1:6" ht="24" customHeight="1">
      <c r="A5" s="876">
        <f>A4+1</f>
        <v>2</v>
      </c>
      <c r="B5" s="877" t="s">
        <v>622</v>
      </c>
      <c r="C5" s="873">
        <v>9200000</v>
      </c>
      <c r="D5" s="873">
        <f>C5*0.27</f>
        <v>2484000</v>
      </c>
      <c r="E5" s="874">
        <f>C5+D5</f>
        <v>11684000</v>
      </c>
      <c r="F5" s="875" t="s">
        <v>561</v>
      </c>
    </row>
    <row r="6" spans="1:6" ht="24" customHeight="1">
      <c r="A6" s="876">
        <f>A5+1</f>
        <v>3</v>
      </c>
      <c r="B6" s="878" t="s">
        <v>686</v>
      </c>
      <c r="C6" s="873">
        <v>400000</v>
      </c>
      <c r="D6" s="873">
        <f>C6*0.27</f>
        <v>108000</v>
      </c>
      <c r="E6" s="874">
        <f>SUM(C6:D6)</f>
        <v>508000</v>
      </c>
      <c r="F6" s="875" t="s">
        <v>561</v>
      </c>
    </row>
    <row r="7" spans="1:6" ht="24" customHeight="1" thickBot="1">
      <c r="A7" s="876">
        <f>A6+1</f>
        <v>4</v>
      </c>
      <c r="B7" s="878" t="s">
        <v>687</v>
      </c>
      <c r="C7" s="873">
        <v>2500000</v>
      </c>
      <c r="D7" s="873">
        <f>C7*0.27</f>
        <v>675000</v>
      </c>
      <c r="E7" s="874">
        <f>SUM(C7:D7)</f>
        <v>3175000</v>
      </c>
      <c r="F7" s="875" t="s">
        <v>561</v>
      </c>
    </row>
    <row r="8" spans="1:6" ht="22.5" customHeight="1" thickBot="1">
      <c r="A8" s="879"/>
      <c r="B8" s="879" t="s">
        <v>563</v>
      </c>
      <c r="C8" s="880">
        <f>SUM(C4:C7)</f>
        <v>20100000</v>
      </c>
      <c r="D8" s="880">
        <f>SUM(D4:D7)</f>
        <v>5427000</v>
      </c>
      <c r="E8" s="881">
        <f>SUM(E4:E7)</f>
        <v>25527000</v>
      </c>
      <c r="F8" s="879"/>
    </row>
    <row r="9" spans="1:6" ht="22.5" customHeight="1" thickBot="1">
      <c r="A9" s="809"/>
      <c r="B9" s="1125" t="s">
        <v>564</v>
      </c>
      <c r="C9" s="1126"/>
      <c r="D9" s="1126"/>
      <c r="E9" s="1126"/>
      <c r="F9" s="1127"/>
    </row>
    <row r="10" spans="1:6" ht="22.5" customHeight="1" thickBot="1">
      <c r="A10" s="799" t="s">
        <v>555</v>
      </c>
      <c r="B10" s="800" t="s">
        <v>556</v>
      </c>
      <c r="C10" s="801" t="s">
        <v>557</v>
      </c>
      <c r="D10" s="802" t="s">
        <v>558</v>
      </c>
      <c r="E10" s="804" t="s">
        <v>559</v>
      </c>
      <c r="F10" s="803" t="s">
        <v>560</v>
      </c>
    </row>
    <row r="11" spans="1:6" ht="31.5">
      <c r="A11" s="871">
        <v>1</v>
      </c>
      <c r="B11" s="882" t="s">
        <v>688</v>
      </c>
      <c r="C11" s="883">
        <v>200000000</v>
      </c>
      <c r="D11" s="805">
        <f aca="true" t="shared" si="0" ref="D11:D28">C11*0.27</f>
        <v>54000000</v>
      </c>
      <c r="E11" s="850">
        <f aca="true" t="shared" si="1" ref="E11:E30">C11+D11</f>
        <v>254000000</v>
      </c>
      <c r="F11" s="810" t="s">
        <v>689</v>
      </c>
    </row>
    <row r="12" spans="1:6" ht="16.5" customHeight="1">
      <c r="A12" s="876">
        <f aca="true" t="shared" si="2" ref="A12:A28">A11+1</f>
        <v>2</v>
      </c>
      <c r="B12" s="884" t="s">
        <v>623</v>
      </c>
      <c r="C12" s="885">
        <v>60000000</v>
      </c>
      <c r="D12" s="805">
        <f t="shared" si="0"/>
        <v>16200000.000000002</v>
      </c>
      <c r="E12" s="850">
        <f t="shared" si="1"/>
        <v>76200000</v>
      </c>
      <c r="F12" s="810" t="s">
        <v>690</v>
      </c>
    </row>
    <row r="13" spans="1:6" ht="31.5">
      <c r="A13" s="876">
        <f t="shared" si="2"/>
        <v>3</v>
      </c>
      <c r="B13" s="886" t="s">
        <v>691</v>
      </c>
      <c r="C13" s="806">
        <v>60000000</v>
      </c>
      <c r="D13" s="807">
        <f t="shared" si="0"/>
        <v>16200000.000000002</v>
      </c>
      <c r="E13" s="850">
        <f t="shared" si="1"/>
        <v>76200000</v>
      </c>
      <c r="F13" s="811" t="s">
        <v>561</v>
      </c>
    </row>
    <row r="14" spans="1:6" ht="31.5" customHeight="1">
      <c r="A14" s="876">
        <f t="shared" si="2"/>
        <v>4</v>
      </c>
      <c r="B14" s="884" t="s">
        <v>692</v>
      </c>
      <c r="C14" s="885">
        <v>50000000</v>
      </c>
      <c r="D14" s="805">
        <f t="shared" si="0"/>
        <v>13500000</v>
      </c>
      <c r="E14" s="850">
        <f t="shared" si="1"/>
        <v>63500000</v>
      </c>
      <c r="F14" s="810" t="s">
        <v>693</v>
      </c>
    </row>
    <row r="15" spans="1:6" ht="33.75" customHeight="1">
      <c r="A15" s="876">
        <f t="shared" si="2"/>
        <v>5</v>
      </c>
      <c r="B15" s="886" t="s">
        <v>624</v>
      </c>
      <c r="C15" s="806">
        <v>24000000</v>
      </c>
      <c r="D15" s="807">
        <f t="shared" si="0"/>
        <v>6480000</v>
      </c>
      <c r="E15" s="850">
        <f t="shared" si="1"/>
        <v>30480000</v>
      </c>
      <c r="F15" s="811" t="s">
        <v>625</v>
      </c>
    </row>
    <row r="16" spans="1:6" ht="33.75" customHeight="1">
      <c r="A16" s="876">
        <f t="shared" si="2"/>
        <v>6</v>
      </c>
      <c r="B16" s="808" t="s">
        <v>626</v>
      </c>
      <c r="C16" s="806">
        <v>36000000</v>
      </c>
      <c r="D16" s="807">
        <f t="shared" si="0"/>
        <v>9720000</v>
      </c>
      <c r="E16" s="850">
        <f t="shared" si="1"/>
        <v>45720000</v>
      </c>
      <c r="F16" s="811" t="s">
        <v>694</v>
      </c>
    </row>
    <row r="17" spans="1:6" ht="34.5" customHeight="1">
      <c r="A17" s="876">
        <f t="shared" si="2"/>
        <v>7</v>
      </c>
      <c r="B17" s="808" t="s">
        <v>695</v>
      </c>
      <c r="C17" s="806">
        <v>12000000</v>
      </c>
      <c r="D17" s="807">
        <f t="shared" si="0"/>
        <v>3240000</v>
      </c>
      <c r="E17" s="850">
        <f t="shared" si="1"/>
        <v>15240000</v>
      </c>
      <c r="F17" s="811" t="s">
        <v>561</v>
      </c>
    </row>
    <row r="18" spans="1:6" ht="21.75" customHeight="1">
      <c r="A18" s="876">
        <f t="shared" si="2"/>
        <v>8</v>
      </c>
      <c r="B18" s="808" t="s">
        <v>628</v>
      </c>
      <c r="C18" s="806">
        <v>10000000</v>
      </c>
      <c r="D18" s="807">
        <f t="shared" si="0"/>
        <v>2700000</v>
      </c>
      <c r="E18" s="850">
        <f t="shared" si="1"/>
        <v>12700000</v>
      </c>
      <c r="F18" s="811" t="s">
        <v>561</v>
      </c>
    </row>
    <row r="19" spans="1:6" ht="21.75" customHeight="1">
      <c r="A19" s="876">
        <f t="shared" si="2"/>
        <v>9</v>
      </c>
      <c r="B19" s="808" t="s">
        <v>696</v>
      </c>
      <c r="C19" s="806">
        <v>9000000</v>
      </c>
      <c r="D19" s="807">
        <f t="shared" si="0"/>
        <v>2430000</v>
      </c>
      <c r="E19" s="851">
        <f t="shared" si="1"/>
        <v>11430000</v>
      </c>
      <c r="F19" s="811" t="s">
        <v>561</v>
      </c>
    </row>
    <row r="20" spans="1:6" ht="21.75" customHeight="1">
      <c r="A20" s="876">
        <f t="shared" si="2"/>
        <v>10</v>
      </c>
      <c r="B20" s="808" t="s">
        <v>697</v>
      </c>
      <c r="C20" s="806">
        <v>3600000</v>
      </c>
      <c r="D20" s="807">
        <f t="shared" si="0"/>
        <v>972000.0000000001</v>
      </c>
      <c r="E20" s="851">
        <f t="shared" si="1"/>
        <v>4572000</v>
      </c>
      <c r="F20" s="811" t="s">
        <v>561</v>
      </c>
    </row>
    <row r="21" spans="1:6" ht="21.75" customHeight="1">
      <c r="A21" s="876">
        <f t="shared" si="2"/>
        <v>11</v>
      </c>
      <c r="B21" s="886" t="s">
        <v>627</v>
      </c>
      <c r="C21" s="806">
        <v>2200000</v>
      </c>
      <c r="D21" s="807">
        <f t="shared" si="0"/>
        <v>594000</v>
      </c>
      <c r="E21" s="851">
        <f t="shared" si="1"/>
        <v>2794000</v>
      </c>
      <c r="F21" s="811" t="s">
        <v>561</v>
      </c>
    </row>
    <row r="22" spans="1:6" ht="21.75" customHeight="1">
      <c r="A22" s="876">
        <f t="shared" si="2"/>
        <v>12</v>
      </c>
      <c r="B22" s="886" t="s">
        <v>698</v>
      </c>
      <c r="C22" s="806">
        <v>1675000</v>
      </c>
      <c r="D22" s="807">
        <f t="shared" si="0"/>
        <v>452250.00000000006</v>
      </c>
      <c r="E22" s="851">
        <f t="shared" si="1"/>
        <v>2127250</v>
      </c>
      <c r="F22" s="811" t="s">
        <v>561</v>
      </c>
    </row>
    <row r="23" spans="1:6" ht="21.75" customHeight="1">
      <c r="A23" s="876">
        <f t="shared" si="2"/>
        <v>13</v>
      </c>
      <c r="B23" s="886" t="s">
        <v>699</v>
      </c>
      <c r="C23" s="806">
        <v>2200000</v>
      </c>
      <c r="D23" s="807">
        <f t="shared" si="0"/>
        <v>594000</v>
      </c>
      <c r="E23" s="851">
        <f t="shared" si="1"/>
        <v>2794000</v>
      </c>
      <c r="F23" s="811" t="s">
        <v>625</v>
      </c>
    </row>
    <row r="24" spans="1:6" ht="21.75" customHeight="1">
      <c r="A24" s="876">
        <f t="shared" si="2"/>
        <v>14</v>
      </c>
      <c r="B24" s="887" t="s">
        <v>700</v>
      </c>
      <c r="C24" s="806">
        <v>800000</v>
      </c>
      <c r="D24" s="807">
        <f t="shared" si="0"/>
        <v>216000</v>
      </c>
      <c r="E24" s="851">
        <f t="shared" si="1"/>
        <v>1016000</v>
      </c>
      <c r="F24" s="811" t="s">
        <v>625</v>
      </c>
    </row>
    <row r="25" spans="1:6" ht="21.75" customHeight="1">
      <c r="A25" s="876">
        <f t="shared" si="2"/>
        <v>15</v>
      </c>
      <c r="B25" s="887" t="s">
        <v>701</v>
      </c>
      <c r="C25" s="806">
        <v>1160000</v>
      </c>
      <c r="D25" s="807">
        <f t="shared" si="0"/>
        <v>313200</v>
      </c>
      <c r="E25" s="851">
        <f t="shared" si="1"/>
        <v>1473200</v>
      </c>
      <c r="F25" s="811" t="s">
        <v>625</v>
      </c>
    </row>
    <row r="26" spans="1:6" ht="21.75" customHeight="1">
      <c r="A26" s="876">
        <f t="shared" si="2"/>
        <v>16</v>
      </c>
      <c r="B26" s="886" t="s">
        <v>629</v>
      </c>
      <c r="C26" s="806">
        <v>1000000</v>
      </c>
      <c r="D26" s="807">
        <f t="shared" si="0"/>
        <v>270000</v>
      </c>
      <c r="E26" s="851">
        <f t="shared" si="1"/>
        <v>1270000</v>
      </c>
      <c r="F26" s="811" t="s">
        <v>561</v>
      </c>
    </row>
    <row r="27" spans="1:6" ht="21.75" customHeight="1">
      <c r="A27" s="876">
        <f t="shared" si="2"/>
        <v>17</v>
      </c>
      <c r="B27" s="808" t="s">
        <v>702</v>
      </c>
      <c r="C27" s="806">
        <v>1000000</v>
      </c>
      <c r="D27" s="807">
        <f t="shared" si="0"/>
        <v>270000</v>
      </c>
      <c r="E27" s="852">
        <f t="shared" si="1"/>
        <v>1270000</v>
      </c>
      <c r="F27" s="811" t="s">
        <v>561</v>
      </c>
    </row>
    <row r="28" spans="1:6" ht="21.75" customHeight="1" thickBot="1">
      <c r="A28" s="876">
        <f t="shared" si="2"/>
        <v>18</v>
      </c>
      <c r="B28" s="853" t="s">
        <v>703</v>
      </c>
      <c r="C28" s="854">
        <v>300000</v>
      </c>
      <c r="D28" s="807">
        <f t="shared" si="0"/>
        <v>81000</v>
      </c>
      <c r="E28" s="851">
        <f t="shared" si="1"/>
        <v>381000</v>
      </c>
      <c r="F28" s="811" t="s">
        <v>561</v>
      </c>
    </row>
    <row r="29" spans="1:6" ht="21.75" customHeight="1" thickBot="1">
      <c r="A29" s="888"/>
      <c r="B29" s="879" t="s">
        <v>630</v>
      </c>
      <c r="C29" s="880">
        <f>SUM(C11:C28)</f>
        <v>474935000</v>
      </c>
      <c r="D29" s="880">
        <f>SUM(D11:D28)</f>
        <v>128232450</v>
      </c>
      <c r="E29" s="881">
        <f t="shared" si="1"/>
        <v>603167450</v>
      </c>
      <c r="F29" s="889" t="s">
        <v>565</v>
      </c>
    </row>
    <row r="30" spans="1:6" ht="21.75" customHeight="1" thickBot="1">
      <c r="A30" s="890"/>
      <c r="B30" s="891" t="s">
        <v>631</v>
      </c>
      <c r="C30" s="892">
        <f>C8+C29</f>
        <v>495035000</v>
      </c>
      <c r="D30" s="892">
        <f>D8+D29</f>
        <v>133659450</v>
      </c>
      <c r="E30" s="893">
        <f t="shared" si="1"/>
        <v>628694450</v>
      </c>
      <c r="F30" s="894">
        <f>SUM(E15:E28)+E13+E8-20000000</f>
        <v>214994450</v>
      </c>
    </row>
    <row r="31" ht="21.75" customHeight="1"/>
    <row r="32" ht="21.75" customHeight="1"/>
    <row r="33" ht="21.75" customHeight="1"/>
    <row r="34" s="855" customFormat="1" ht="32.25" customHeight="1"/>
    <row r="35" s="855" customFormat="1" ht="24" customHeight="1"/>
  </sheetData>
  <sheetProtection/>
  <mergeCells count="3">
    <mergeCell ref="A1:F1"/>
    <mergeCell ref="B2:F2"/>
    <mergeCell ref="B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3"/>
  <headerFooter>
    <oddHeader xml:space="preserve">&amp;R&amp;"Arial CE,Félkövér"&amp;8 17. sz.mell. Solymár NK.Önk.&amp;"Arial CE,Normál"
2019. évi költségvetési rendeletéhez   </oddHeader>
    <oddFooter>&amp;L&amp;8&amp;D&amp;C&amp;8&amp;N/&amp;P&amp;R&amp;8&amp;F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43"/>
  <sheetViews>
    <sheetView workbookViewId="0" topLeftCell="A1">
      <selection activeCell="F12" sqref="F12"/>
    </sheetView>
  </sheetViews>
  <sheetFormatPr defaultColWidth="9.00390625" defaultRowHeight="15.75" customHeight="1"/>
  <cols>
    <col min="1" max="2" width="3.75390625" style="195" customWidth="1"/>
    <col min="3" max="3" width="39.25390625" style="197" customWidth="1"/>
    <col min="4" max="4" width="7.00390625" style="197" customWidth="1"/>
    <col min="5" max="6" width="12.75390625" style="242" bestFit="1" customWidth="1"/>
    <col min="7" max="7" width="11.00390625" style="242" customWidth="1"/>
    <col min="8" max="8" width="9.125" style="197" customWidth="1"/>
    <col min="9" max="9" width="11.125" style="197" bestFit="1" customWidth="1"/>
    <col min="10" max="16384" width="9.125" style="197" customWidth="1"/>
  </cols>
  <sheetData>
    <row r="1" spans="1:7" ht="18" customHeight="1">
      <c r="A1" s="916" t="s">
        <v>656</v>
      </c>
      <c r="B1" s="916"/>
      <c r="C1" s="916"/>
      <c r="D1" s="916"/>
      <c r="E1" s="916"/>
      <c r="F1" s="916"/>
      <c r="G1" s="916"/>
    </row>
    <row r="2" spans="1:7" ht="18" customHeight="1">
      <c r="A2" s="916" t="s">
        <v>271</v>
      </c>
      <c r="B2" s="916"/>
      <c r="C2" s="916"/>
      <c r="D2" s="916"/>
      <c r="E2" s="916"/>
      <c r="F2" s="916"/>
      <c r="G2" s="916"/>
    </row>
    <row r="3" spans="1:7" ht="15.75" customHeight="1">
      <c r="A3" s="169"/>
      <c r="B3" s="169"/>
      <c r="C3" s="169"/>
      <c r="D3" s="169"/>
      <c r="E3" s="375"/>
      <c r="F3" s="375"/>
      <c r="G3" s="375"/>
    </row>
    <row r="4" spans="1:7" ht="15.75" customHeight="1">
      <c r="A4" s="169"/>
      <c r="B4" s="169"/>
      <c r="C4" s="169"/>
      <c r="D4" s="169"/>
      <c r="E4" s="375"/>
      <c r="F4" s="375"/>
      <c r="G4" s="375"/>
    </row>
    <row r="5" spans="1:7" ht="15.75" customHeight="1">
      <c r="A5" s="169"/>
      <c r="B5" s="169"/>
      <c r="C5" s="169"/>
      <c r="D5" s="169"/>
      <c r="E5" s="375"/>
      <c r="F5" s="375"/>
      <c r="G5" s="375"/>
    </row>
    <row r="6" spans="1:7" ht="15.75" customHeight="1">
      <c r="A6" s="169"/>
      <c r="B6" s="169"/>
      <c r="C6" s="169"/>
      <c r="D6" s="169"/>
      <c r="E6" s="375"/>
      <c r="F6" s="375"/>
      <c r="G6" s="375"/>
    </row>
    <row r="7" spans="5:7" ht="13.5" customHeight="1" thickBot="1">
      <c r="E7" s="290"/>
      <c r="F7" s="290"/>
      <c r="G7" s="401" t="s">
        <v>524</v>
      </c>
    </row>
    <row r="8" spans="1:7" ht="21" customHeight="1">
      <c r="A8" s="919" t="s">
        <v>272</v>
      </c>
      <c r="B8" s="920"/>
      <c r="C8" s="921"/>
      <c r="D8" s="917" t="s">
        <v>290</v>
      </c>
      <c r="E8" s="199" t="s">
        <v>632</v>
      </c>
      <c r="F8" s="199" t="s">
        <v>655</v>
      </c>
      <c r="G8" s="376"/>
    </row>
    <row r="9" spans="1:7" ht="26.25" thickBot="1">
      <c r="A9" s="922"/>
      <c r="B9" s="923"/>
      <c r="C9" s="924"/>
      <c r="D9" s="918"/>
      <c r="E9" s="200" t="s">
        <v>164</v>
      </c>
      <c r="F9" s="200" t="s">
        <v>164</v>
      </c>
      <c r="G9" s="377" t="s">
        <v>165</v>
      </c>
    </row>
    <row r="10" spans="1:7" ht="15.75" customHeight="1">
      <c r="A10" s="905" t="s">
        <v>311</v>
      </c>
      <c r="B10" s="906"/>
      <c r="C10" s="907"/>
      <c r="D10" s="201"/>
      <c r="E10" s="202">
        <f>SUM(E11:E15)</f>
        <v>1593605483</v>
      </c>
      <c r="F10" s="202">
        <f>SUM(F11:F15)</f>
        <v>1437054854</v>
      </c>
      <c r="G10" s="378">
        <f aca="true" t="shared" si="0" ref="G10:G37">SUM(F10/E10)</f>
        <v>0.9017632465060991</v>
      </c>
    </row>
    <row r="11" spans="1:7" ht="15.75" customHeight="1">
      <c r="A11" s="203" t="s">
        <v>55</v>
      </c>
      <c r="B11" s="204" t="s">
        <v>312</v>
      </c>
      <c r="C11" s="204"/>
      <c r="D11" s="205" t="s">
        <v>313</v>
      </c>
      <c r="E11" s="206">
        <f>SUM('3.INTÉZMÉNYEK BEV.'!E11,'3.INTÉZMÉNYEK BEV.'!E50,'3.INTÉZMÉNYEK BEV.'!E90,'3.INTÉZMÉNYEK BEV.'!E130,'3.INTÉZMÉNYEK BEV.'!E170,)</f>
        <v>355558748</v>
      </c>
      <c r="F11" s="206">
        <f>SUM('3.INTÉZMÉNYEK BEV.'!F11,'3.INTÉZMÉNYEK BEV.'!F50,'3.INTÉZMÉNYEK BEV.'!F90,'3.INTÉZMÉNYEK BEV.'!F130,'3.INTÉZMÉNYEK BEV.'!F170,)</f>
        <v>375054987</v>
      </c>
      <c r="G11" s="379">
        <f t="shared" si="0"/>
        <v>1.0548326798585757</v>
      </c>
    </row>
    <row r="12" spans="1:9" ht="15.75" customHeight="1">
      <c r="A12" s="203" t="s">
        <v>56</v>
      </c>
      <c r="B12" s="204" t="s">
        <v>314</v>
      </c>
      <c r="C12" s="204"/>
      <c r="D12" s="205" t="s">
        <v>315</v>
      </c>
      <c r="E12" s="206">
        <f>SUM('3.INTÉZMÉNYEK BEV.'!E12,'3.INTÉZMÉNYEK BEV.'!E51,'3.INTÉZMÉNYEK BEV.'!E91,'3.INTÉZMÉNYEK BEV.'!E131,'3.INTÉZMÉNYEK BEV.'!E171,)</f>
        <v>48533442</v>
      </c>
      <c r="F12" s="206">
        <f>SUM('3.INTÉZMÉNYEK BEV.'!F12,'3.INTÉZMÉNYEK BEV.'!F51,'3.INTÉZMÉNYEK BEV.'!F91,'3.INTÉZMÉNYEK BEV.'!F131,'3.INTÉZMÉNYEK BEV.'!F171,)</f>
        <v>52087730</v>
      </c>
      <c r="G12" s="379">
        <f t="shared" si="0"/>
        <v>1.0732337920726909</v>
      </c>
      <c r="I12" s="242"/>
    </row>
    <row r="13" spans="1:7" ht="15.75" customHeight="1">
      <c r="A13" s="203" t="s">
        <v>57</v>
      </c>
      <c r="B13" s="204" t="s">
        <v>316</v>
      </c>
      <c r="C13" s="204"/>
      <c r="D13" s="205" t="s">
        <v>519</v>
      </c>
      <c r="E13" s="206">
        <f>SUM('3.INTÉZMÉNYEK BEV.'!E13,'3.INTÉZMÉNYEK BEV.'!E52,'3.INTÉZMÉNYEK BEV.'!E92,'3.INTÉZMÉNYEK BEV.'!E132,'3.INTÉZMÉNYEK BEV.'!E172,)</f>
        <v>296913508</v>
      </c>
      <c r="F13" s="206">
        <f>SUM('3.INTÉZMÉNYEK BEV.'!F13,'3.INTÉZMÉNYEK BEV.'!F52,'3.INTÉZMÉNYEK BEV.'!F92,'3.INTÉZMÉNYEK BEV.'!F132,'3.INTÉZMÉNYEK BEV.'!F172,)</f>
        <v>77311764</v>
      </c>
      <c r="G13" s="379">
        <f t="shared" si="0"/>
        <v>0.26038479865995184</v>
      </c>
    </row>
    <row r="14" spans="1:7" ht="15.75" customHeight="1">
      <c r="A14" s="203" t="s">
        <v>114</v>
      </c>
      <c r="B14" s="204" t="s">
        <v>283</v>
      </c>
      <c r="C14" s="204"/>
      <c r="D14" s="205" t="s">
        <v>318</v>
      </c>
      <c r="E14" s="206">
        <f>SUM('3.INTÉZMÉNYEK BEV.'!E14,'3.INTÉZMÉNYEK BEV.'!E53,'3.INTÉZMÉNYEK BEV.'!E93,'3.INTÉZMÉNYEK BEV.'!E133,'3.INTÉZMÉNYEK BEV.'!E173,)</f>
        <v>800000000</v>
      </c>
      <c r="F14" s="206">
        <f>SUM('3.INTÉZMÉNYEK BEV.'!F14,'3.INTÉZMÉNYEK BEV.'!F53,'3.INTÉZMÉNYEK BEV.'!F93,'3.INTÉZMÉNYEK BEV.'!F133,'3.INTÉZMÉNYEK BEV.'!F173,)</f>
        <v>853500000</v>
      </c>
      <c r="G14" s="379">
        <f t="shared" si="0"/>
        <v>1.066875</v>
      </c>
    </row>
    <row r="15" spans="1:7" ht="15.75" customHeight="1" thickBot="1">
      <c r="A15" s="203" t="s">
        <v>115</v>
      </c>
      <c r="B15" s="207" t="s">
        <v>103</v>
      </c>
      <c r="C15" s="207"/>
      <c r="D15" s="208" t="s">
        <v>319</v>
      </c>
      <c r="E15" s="206">
        <f>SUM('3.INTÉZMÉNYEK BEV.'!E15,'3.INTÉZMÉNYEK BEV.'!E54,'3.INTÉZMÉNYEK BEV.'!E94,'3.INTÉZMÉNYEK BEV.'!E134,'3.INTÉZMÉNYEK BEV.'!E174,)</f>
        <v>92599785</v>
      </c>
      <c r="F15" s="206">
        <f>SUM('3.INTÉZMÉNYEK BEV.'!F15,'3.INTÉZMÉNYEK BEV.'!F54,'3.INTÉZMÉNYEK BEV.'!F94,'3.INTÉZMÉNYEK BEV.'!F134,'3.INTÉZMÉNYEK BEV.'!F174,)</f>
        <v>79100373</v>
      </c>
      <c r="G15" s="379">
        <f t="shared" si="0"/>
        <v>0.8542176744794818</v>
      </c>
    </row>
    <row r="16" spans="1:7" s="288" customFormat="1" ht="15.75" customHeight="1">
      <c r="A16" s="905" t="s">
        <v>89</v>
      </c>
      <c r="B16" s="906"/>
      <c r="C16" s="907"/>
      <c r="D16" s="201"/>
      <c r="E16" s="202">
        <f>SUM(E17:E20)</f>
        <v>68765828</v>
      </c>
      <c r="F16" s="202">
        <f>SUM(F17:F20)</f>
        <v>28511500</v>
      </c>
      <c r="G16" s="380">
        <f t="shared" si="0"/>
        <v>0.41461727182285946</v>
      </c>
    </row>
    <row r="17" spans="1:7" ht="15.75" customHeight="1">
      <c r="A17" s="203" t="s">
        <v>55</v>
      </c>
      <c r="B17" s="204" t="s">
        <v>88</v>
      </c>
      <c r="C17" s="204"/>
      <c r="D17" s="205" t="s">
        <v>320</v>
      </c>
      <c r="E17" s="206">
        <f>SUM('3.INTÉZMÉNYEK BEV.'!E17,'3.INTÉZMÉNYEK BEV.'!E56,'3.INTÉZMÉNYEK BEV.'!E96,'3.INTÉZMÉNYEK BEV.'!E136,'3.INTÉZMÉNYEK BEV.'!E176,)</f>
        <v>65015605</v>
      </c>
      <c r="F17" s="206">
        <f>SUM('3.INTÉZMÉNYEK BEV.'!F17,'3.INTÉZMÉNYEK BEV.'!F56,'3.INTÉZMÉNYEK BEV.'!F96,'3.INTÉZMÉNYEK BEV.'!F136,'3.INTÉZMÉNYEK BEV.'!F176,)</f>
        <v>8000000</v>
      </c>
      <c r="G17" s="379">
        <f t="shared" si="0"/>
        <v>0.12304738224000222</v>
      </c>
    </row>
    <row r="18" spans="1:7" ht="15.75" customHeight="1">
      <c r="A18" s="203" t="s">
        <v>56</v>
      </c>
      <c r="B18" s="207" t="s">
        <v>335</v>
      </c>
      <c r="C18" s="381"/>
      <c r="D18" s="205" t="s">
        <v>330</v>
      </c>
      <c r="E18" s="206">
        <f>SUM('3.INTÉZMÉNYEK BEV.'!E18,'3.INTÉZMÉNYEK BEV.'!E57,'3.INTÉZMÉNYEK BEV.'!E97,'3.INTÉZMÉNYEK BEV.'!E137,'3.INTÉZMÉNYEK BEV.'!E177,)</f>
        <v>3484723</v>
      </c>
      <c r="F18" s="206">
        <f>SUM('3.INTÉZMÉNYEK BEV.'!F18,'3.INTÉZMÉNYEK BEV.'!F57,'3.INTÉZMÉNYEK BEV.'!F97,'3.INTÉZMÉNYEK BEV.'!F137,'3.INTÉZMÉNYEK BEV.'!F177,)</f>
        <v>14246000</v>
      </c>
      <c r="G18" s="379">
        <f t="shared" si="0"/>
        <v>4.088129816918016</v>
      </c>
    </row>
    <row r="19" spans="1:7" ht="15.75" customHeight="1">
      <c r="A19" s="203" t="s">
        <v>57</v>
      </c>
      <c r="B19" s="204" t="s">
        <v>343</v>
      </c>
      <c r="C19" s="207"/>
      <c r="D19" s="208"/>
      <c r="E19" s="206"/>
      <c r="F19" s="206">
        <v>0</v>
      </c>
      <c r="G19" s="379"/>
    </row>
    <row r="20" spans="1:7" ht="15.75" customHeight="1" thickBot="1">
      <c r="A20" s="203"/>
      <c r="B20" s="207" t="s">
        <v>96</v>
      </c>
      <c r="C20" s="207"/>
      <c r="D20" s="208" t="s">
        <v>329</v>
      </c>
      <c r="E20" s="209">
        <f>SUM('3.INTÉZMÉNYEK BEV.'!E19)</f>
        <v>265500</v>
      </c>
      <c r="F20" s="209">
        <f>SUM('3.INTÉZMÉNYEK BEV.'!F19)</f>
        <v>6265500</v>
      </c>
      <c r="G20" s="382">
        <f t="shared" si="0"/>
        <v>23.598870056497177</v>
      </c>
    </row>
    <row r="21" spans="1:7" s="288" customFormat="1" ht="25.5" customHeight="1" thickBot="1">
      <c r="A21" s="222"/>
      <c r="B21" s="913" t="s">
        <v>48</v>
      </c>
      <c r="C21" s="914"/>
      <c r="D21" s="225"/>
      <c r="E21" s="226">
        <f>SUM(E10,E16)</f>
        <v>1662371311</v>
      </c>
      <c r="F21" s="226">
        <f>SUM(F10,F16)</f>
        <v>1465566354</v>
      </c>
      <c r="G21" s="385">
        <f>SUM(F21/E21)</f>
        <v>0.8816119144394932</v>
      </c>
    </row>
    <row r="22" spans="1:7" s="288" customFormat="1" ht="15.75" customHeight="1">
      <c r="A22" s="905" t="s">
        <v>331</v>
      </c>
      <c r="B22" s="906"/>
      <c r="C22" s="907"/>
      <c r="D22" s="210" t="s">
        <v>332</v>
      </c>
      <c r="E22" s="202">
        <f>SUM(E26,E23)</f>
        <v>0</v>
      </c>
      <c r="F22" s="202">
        <f>SUM(F26,F23)</f>
        <v>0</v>
      </c>
      <c r="G22" s="380"/>
    </row>
    <row r="23" spans="1:7" s="288" customFormat="1" ht="15.75" customHeight="1">
      <c r="A23" s="211" t="s">
        <v>55</v>
      </c>
      <c r="B23" s="911" t="s">
        <v>91</v>
      </c>
      <c r="C23" s="912"/>
      <c r="D23" s="213"/>
      <c r="E23" s="214">
        <f>SUM(E24:E25)</f>
        <v>0</v>
      </c>
      <c r="F23" s="214">
        <f>SUM(F24:F25)</f>
        <v>0</v>
      </c>
      <c r="G23" s="383"/>
    </row>
    <row r="24" spans="1:7" ht="15.75" customHeight="1">
      <c r="A24" s="211"/>
      <c r="B24" s="215" t="s">
        <v>55</v>
      </c>
      <c r="C24" s="216" t="s">
        <v>92</v>
      </c>
      <c r="D24" s="205"/>
      <c r="E24" s="206">
        <f>SUM('3.INTÉZMÉNYEK BEV.'!E182,'3.INTÉZMÉNYEK BEV.'!E142,'3.INTÉZMÉNYEK BEV.'!E102,'3.INTÉZMÉNYEK BEV.'!E62,'3.INTÉZMÉNYEK BEV.'!E23)</f>
        <v>0</v>
      </c>
      <c r="F24" s="206">
        <f>SUM('3.INTÉZMÉNYEK BEV.'!F182,'3.INTÉZMÉNYEK BEV.'!F142,'3.INTÉZMÉNYEK BEV.'!F102,'3.INTÉZMÉNYEK BEV.'!F62,'3.INTÉZMÉNYEK BEV.'!F23)</f>
        <v>0</v>
      </c>
      <c r="G24" s="384"/>
    </row>
    <row r="25" spans="1:7" ht="15.75" customHeight="1">
      <c r="A25" s="211"/>
      <c r="B25" s="215" t="s">
        <v>56</v>
      </c>
      <c r="C25" s="216" t="s">
        <v>93</v>
      </c>
      <c r="D25" s="205"/>
      <c r="E25" s="206">
        <f>SUM('3.INTÉZMÉNYEK BEV.'!E183,'3.INTÉZMÉNYEK BEV.'!E143,'3.INTÉZMÉNYEK BEV.'!E103,'3.INTÉZMÉNYEK BEV.'!E63,'3.INTÉZMÉNYEK BEV.'!E24)</f>
        <v>0</v>
      </c>
      <c r="F25" s="206">
        <f>SUM('3.INTÉZMÉNYEK BEV.'!F183,'3.INTÉZMÉNYEK BEV.'!F143,'3.INTÉZMÉNYEK BEV.'!F103,'3.INTÉZMÉNYEK BEV.'!F63,'3.INTÉZMÉNYEK BEV.'!F24)</f>
        <v>0</v>
      </c>
      <c r="G25" s="384"/>
    </row>
    <row r="26" spans="1:7" ht="15.75" customHeight="1">
      <c r="A26" s="211" t="s">
        <v>56</v>
      </c>
      <c r="B26" s="911" t="s">
        <v>94</v>
      </c>
      <c r="C26" s="912"/>
      <c r="D26" s="213"/>
      <c r="E26" s="214">
        <f>SUM(E28:E28)</f>
        <v>0</v>
      </c>
      <c r="F26" s="214">
        <f>SUM(F28:F28)</f>
        <v>0</v>
      </c>
      <c r="G26" s="383"/>
    </row>
    <row r="27" spans="1:7" ht="15.75" customHeight="1">
      <c r="A27" s="211"/>
      <c r="B27" s="215" t="s">
        <v>55</v>
      </c>
      <c r="C27" s="216" t="s">
        <v>92</v>
      </c>
      <c r="D27" s="205"/>
      <c r="E27" s="214">
        <f>SUM('3.INTÉZMÉNYEK BEV.'!E26,'3.INTÉZMÉNYEK BEV.'!E65,'3.INTÉZMÉNYEK BEV.'!E105,'3.INTÉZMÉNYEK BEV.'!E145,'3.INTÉZMÉNYEK BEV.'!E185,)</f>
        <v>0</v>
      </c>
      <c r="F27" s="214">
        <f>SUM('3.INTÉZMÉNYEK BEV.'!F26,'3.INTÉZMÉNYEK BEV.'!F65,'3.INTÉZMÉNYEK BEV.'!F105,'3.INTÉZMÉNYEK BEV.'!F145,'3.INTÉZMÉNYEK BEV.'!F185,)</f>
        <v>0</v>
      </c>
      <c r="G27" s="383"/>
    </row>
    <row r="28" spans="1:7" ht="18" customHeight="1" thickBot="1">
      <c r="A28" s="217"/>
      <c r="B28" s="218" t="s">
        <v>56</v>
      </c>
      <c r="C28" s="219" t="s">
        <v>95</v>
      </c>
      <c r="D28" s="220"/>
      <c r="E28" s="221">
        <f>SUM('3.INTÉZMÉNYEK BEV.'!E27,'3.INTÉZMÉNYEK BEV.'!E66,'3.INTÉZMÉNYEK BEV.'!E106,'3.INTÉZMÉNYEK BEV.'!E146,'3.INTÉZMÉNYEK BEV.'!E186,)</f>
        <v>0</v>
      </c>
      <c r="F28" s="221">
        <f>SUM('3.INTÉZMÉNYEK BEV.'!F27,'3.INTÉZMÉNYEK BEV.'!F66,'3.INTÉZMÉNYEK BEV.'!F106,'3.INTÉZMÉNYEK BEV.'!F146,'3.INTÉZMÉNYEK BEV.'!F186,)</f>
        <v>0</v>
      </c>
      <c r="G28" s="382"/>
    </row>
    <row r="29" spans="1:7" ht="15.75" customHeight="1">
      <c r="A29" s="227" t="s">
        <v>55</v>
      </c>
      <c r="B29" s="915" t="s">
        <v>322</v>
      </c>
      <c r="C29" s="907"/>
      <c r="D29" s="228" t="s">
        <v>321</v>
      </c>
      <c r="E29" s="229">
        <f>SUM(E30:E31)</f>
        <v>191210589</v>
      </c>
      <c r="F29" s="229">
        <f>SUM(F30:F31)</f>
        <v>154292116</v>
      </c>
      <c r="G29" s="386">
        <f t="shared" si="0"/>
        <v>0.80692244507442</v>
      </c>
    </row>
    <row r="30" spans="1:7" ht="15.75" customHeight="1">
      <c r="A30" s="230"/>
      <c r="B30" s="231" t="s">
        <v>55</v>
      </c>
      <c r="C30" s="232" t="s">
        <v>323</v>
      </c>
      <c r="D30" s="205" t="s">
        <v>324</v>
      </c>
      <c r="E30" s="206">
        <f>SUM('3.INTÉZMÉNYEK BEV.'!E29,'3.INTÉZMÉNYEK BEV.'!E68,'3.INTÉZMÉNYEK BEV.'!E108,'3.INTÉZMÉNYEK BEV.'!E148,'3.INTÉZMÉNYEK BEV.'!E188,)</f>
        <v>191210589</v>
      </c>
      <c r="F30" s="206">
        <f>SUM('3.INTÉZMÉNYEK BEV.'!F29,'3.INTÉZMÉNYEK BEV.'!F68,'3.INTÉZMÉNYEK BEV.'!F108,'3.INTÉZMÉNYEK BEV.'!F148,'3.INTÉZMÉNYEK BEV.'!F188,)</f>
        <v>154292116</v>
      </c>
      <c r="G30" s="387">
        <f t="shared" si="0"/>
        <v>0.80692244507442</v>
      </c>
    </row>
    <row r="31" spans="1:7" s="288" customFormat="1" ht="15.75" customHeight="1">
      <c r="A31" s="233"/>
      <c r="B31" s="231" t="s">
        <v>56</v>
      </c>
      <c r="C31" s="232" t="s">
        <v>49</v>
      </c>
      <c r="D31" s="205"/>
      <c r="E31" s="206">
        <f>SUM('3.INTÉZMÉNYEK BEV.'!E30,'3.INTÉZMÉNYEK BEV.'!E69,'3.INTÉZMÉNYEK BEV.'!E109,'3.INTÉZMÉNYEK BEV.'!E149,'3.INTÉZMÉNYEK BEV.'!E189,)</f>
        <v>0</v>
      </c>
      <c r="F31" s="206">
        <f>SUM('3.INTÉZMÉNYEK BEV.'!F30,'3.INTÉZMÉNYEK BEV.'!F69,'3.INTÉZMÉNYEK BEV.'!F109,'3.INTÉZMÉNYEK BEV.'!F149,'3.INTÉZMÉNYEK BEV.'!F189,)</f>
        <v>0</v>
      </c>
      <c r="G31" s="387"/>
    </row>
    <row r="32" spans="1:7" ht="15.75" customHeight="1">
      <c r="A32" s="234" t="s">
        <v>56</v>
      </c>
      <c r="B32" s="235" t="s">
        <v>333</v>
      </c>
      <c r="C32" s="235"/>
      <c r="D32" s="213" t="s">
        <v>334</v>
      </c>
      <c r="E32" s="214">
        <f>SUM(E33:E34)</f>
        <v>0</v>
      </c>
      <c r="F32" s="214">
        <f>SUM(F33:F34)</f>
        <v>0</v>
      </c>
      <c r="G32" s="387"/>
    </row>
    <row r="33" spans="1:7" ht="15.75" customHeight="1">
      <c r="A33" s="230"/>
      <c r="B33" s="215" t="s">
        <v>55</v>
      </c>
      <c r="C33" s="204" t="s">
        <v>36</v>
      </c>
      <c r="D33" s="205"/>
      <c r="E33" s="206">
        <f>SUM('3.INTÉZMÉNYEK BEV.'!E32,'3.INTÉZMÉNYEK BEV.'!E71,'3.INTÉZMÉNYEK BEV.'!E111,'3.INTÉZMÉNYEK BEV.'!E151,'3.INTÉZMÉNYEK BEV.'!E191,)</f>
        <v>0</v>
      </c>
      <c r="F33" s="206">
        <f>SUM('3.INTÉZMÉNYEK BEV.'!F32,'3.INTÉZMÉNYEK BEV.'!F71,'3.INTÉZMÉNYEK BEV.'!F111,'3.INTÉZMÉNYEK BEV.'!F151,'3.INTÉZMÉNYEK BEV.'!F191,)</f>
        <v>0</v>
      </c>
      <c r="G33" s="387"/>
    </row>
    <row r="34" spans="1:7" s="288" customFormat="1" ht="15" customHeight="1">
      <c r="A34" s="233"/>
      <c r="B34" s="215" t="s">
        <v>56</v>
      </c>
      <c r="C34" s="204" t="s">
        <v>50</v>
      </c>
      <c r="D34" s="205"/>
      <c r="E34" s="206">
        <f>SUM('3.INTÉZMÉNYEK BEV.'!E33,'3.INTÉZMÉNYEK BEV.'!E72,'3.INTÉZMÉNYEK BEV.'!E112,'3.INTÉZMÉNYEK BEV.'!E152,'3.INTÉZMÉNYEK BEV.'!E192,)</f>
        <v>0</v>
      </c>
      <c r="F34" s="206">
        <f>SUM('3.INTÉZMÉNYEK BEV.'!F33,'3.INTÉZMÉNYEK BEV.'!F72,'3.INTÉZMÉNYEK BEV.'!F112,'3.INTÉZMÉNYEK BEV.'!F152,'3.INTÉZMÉNYEK BEV.'!F192,)</f>
        <v>0</v>
      </c>
      <c r="G34" s="387"/>
    </row>
    <row r="35" spans="1:7" ht="15.75" customHeight="1">
      <c r="A35" s="227" t="s">
        <v>57</v>
      </c>
      <c r="B35" s="911" t="s">
        <v>325</v>
      </c>
      <c r="C35" s="912"/>
      <c r="D35" s="213" t="s">
        <v>326</v>
      </c>
      <c r="E35" s="214">
        <f>SUM(E36:E37)</f>
        <v>732227376</v>
      </c>
      <c r="F35" s="214">
        <f>SUM(F36:F37)</f>
        <v>812067607</v>
      </c>
      <c r="G35" s="388">
        <f t="shared" si="0"/>
        <v>1.1090374842800197</v>
      </c>
    </row>
    <row r="36" spans="1:7" ht="15.75" customHeight="1">
      <c r="A36" s="230"/>
      <c r="B36" s="215" t="s">
        <v>55</v>
      </c>
      <c r="C36" s="204" t="s">
        <v>327</v>
      </c>
      <c r="D36" s="205" t="s">
        <v>546</v>
      </c>
      <c r="E36" s="206">
        <f>SUM('3.INTÉZMÉNYEK BEV.'!E194,'3.INTÉZMÉNYEK BEV.'!E154,'3.INTÉZMÉNYEK BEV.'!E114,'3.INTÉZMÉNYEK BEV.'!E74,'3.INTÉZMÉNYEK BEV.'!E35,)</f>
        <v>727612378</v>
      </c>
      <c r="F36" s="206">
        <f>SUM('3.INTÉZMÉNYEK BEV.'!F194,'3.INTÉZMÉNYEK BEV.'!F154,'3.INTÉZMÉNYEK BEV.'!F114,'3.INTÉZMÉNYEK BEV.'!F74,'3.INTÉZMÉNYEK BEV.'!F35,)</f>
        <v>806710412</v>
      </c>
      <c r="G36" s="387">
        <f t="shared" si="0"/>
        <v>1.1087090274871603</v>
      </c>
    </row>
    <row r="37" spans="1:7" ht="15.75" customHeight="1">
      <c r="A37" s="233"/>
      <c r="B37" s="215" t="s">
        <v>56</v>
      </c>
      <c r="C37" s="204" t="s">
        <v>608</v>
      </c>
      <c r="D37" s="205" t="s">
        <v>547</v>
      </c>
      <c r="E37" s="206">
        <f>SUM('3.INTÉZMÉNYEK BEV.'!E195,'3.INTÉZMÉNYEK BEV.'!E155,'3.INTÉZMÉNYEK BEV.'!E115,'3.INTÉZMÉNYEK BEV.'!E75,'3.INTÉZMÉNYEK BEV.'!E36,)</f>
        <v>4614998</v>
      </c>
      <c r="F37" s="206">
        <f>SUM('3.INTÉZMÉNYEK BEV.'!F195,'3.INTÉZMÉNYEK BEV.'!F155,'3.INTÉZMÉNYEK BEV.'!F115,'3.INTÉZMÉNYEK BEV.'!F75,'3.INTÉZMÉNYEK BEV.'!F36,)</f>
        <v>5357195</v>
      </c>
      <c r="G37" s="387">
        <f t="shared" si="0"/>
        <v>1.1608228215916887</v>
      </c>
    </row>
    <row r="38" spans="1:7" ht="21" customHeight="1" thickBot="1">
      <c r="A38" s="389"/>
      <c r="B38" s="910" t="s">
        <v>28</v>
      </c>
      <c r="C38" s="910"/>
      <c r="D38" s="391"/>
      <c r="E38" s="392">
        <f>SUM(E29,E32,E35,E22)</f>
        <v>923437965</v>
      </c>
      <c r="F38" s="392">
        <f>SUM(F29,F32,F35,F22)</f>
        <v>966359723</v>
      </c>
      <c r="G38" s="393">
        <f>SUM(F38/E38)</f>
        <v>1.0464803913492986</v>
      </c>
    </row>
    <row r="39" spans="1:7" ht="15.75" customHeight="1" thickBot="1">
      <c r="A39" s="239"/>
      <c r="B39" s="903" t="s">
        <v>167</v>
      </c>
      <c r="C39" s="904"/>
      <c r="D39" s="240"/>
      <c r="E39" s="241">
        <f>SUM(E21,E38)</f>
        <v>2585809276</v>
      </c>
      <c r="F39" s="241">
        <f>SUM(F21,F38)</f>
        <v>2431926077</v>
      </c>
      <c r="G39" s="394">
        <f>SUM(F39/E39)</f>
        <v>0.9404893468252838</v>
      </c>
    </row>
    <row r="40" ht="15.75" customHeight="1" thickBot="1">
      <c r="G40" s="395"/>
    </row>
    <row r="41" spans="1:7" ht="15" customHeight="1">
      <c r="A41" s="243" t="s">
        <v>55</v>
      </c>
      <c r="B41" s="908" t="s">
        <v>81</v>
      </c>
      <c r="C41" s="908"/>
      <c r="D41" s="244"/>
      <c r="E41" s="245">
        <f>SUM(E23,E30,E33,E36,E11:E12,E14:E15)</f>
        <v>2215514942</v>
      </c>
      <c r="F41" s="245">
        <f>SUM(F23,F30,F33,F36,F11:F12,F14:F15)</f>
        <v>2320745618</v>
      </c>
      <c r="G41" s="396">
        <f>SUM(F41/E41)</f>
        <v>1.047497163754177</v>
      </c>
    </row>
    <row r="42" spans="1:7" ht="18" customHeight="1" thickBot="1">
      <c r="A42" s="230" t="s">
        <v>56</v>
      </c>
      <c r="B42" s="909" t="s">
        <v>29</v>
      </c>
      <c r="C42" s="909"/>
      <c r="D42" s="246"/>
      <c r="E42" s="209">
        <f>SUM(E16,E26,E31,E34,E37,E13)</f>
        <v>370294334</v>
      </c>
      <c r="F42" s="209">
        <f>SUM(F16,F26,F31,F34,F37,F13)</f>
        <v>111180459</v>
      </c>
      <c r="G42" s="397">
        <f>SUM(F42/E42)</f>
        <v>0.30024887985458615</v>
      </c>
    </row>
    <row r="43" spans="1:7" ht="15.75" customHeight="1" thickBot="1">
      <c r="A43" s="239"/>
      <c r="B43" s="903" t="s">
        <v>167</v>
      </c>
      <c r="C43" s="904"/>
      <c r="D43" s="247"/>
      <c r="E43" s="241">
        <f>SUM(E41:E42)</f>
        <v>2585809276</v>
      </c>
      <c r="F43" s="241">
        <f>SUM(F41:F42)</f>
        <v>2431926077</v>
      </c>
      <c r="G43" s="394">
        <f>SUM(F43/E43)</f>
        <v>0.9404893468252838</v>
      </c>
    </row>
  </sheetData>
  <sheetProtection/>
  <mergeCells count="17">
    <mergeCell ref="B23:C23"/>
    <mergeCell ref="B26:C26"/>
    <mergeCell ref="A10:C10"/>
    <mergeCell ref="A1:G1"/>
    <mergeCell ref="D8:D9"/>
    <mergeCell ref="A8:C9"/>
    <mergeCell ref="A2:G2"/>
    <mergeCell ref="B43:C43"/>
    <mergeCell ref="A16:C16"/>
    <mergeCell ref="B41:C41"/>
    <mergeCell ref="B42:C42"/>
    <mergeCell ref="A22:C22"/>
    <mergeCell ref="B38:C38"/>
    <mergeCell ref="B39:C39"/>
    <mergeCell ref="B35:C35"/>
    <mergeCell ref="B21:C21"/>
    <mergeCell ref="B29:C29"/>
  </mergeCells>
  <printOptions horizontalCentered="1"/>
  <pageMargins left="0.3937007874015748" right="0.3937007874015748" top="0.984251968503937" bottom="0.5905511811023623" header="0.3937007874015748" footer="0.5118110236220472"/>
  <pageSetup horizontalDpi="600" verticalDpi="600" orientation="portrait" paperSize="9" scale="77" r:id="rId1"/>
  <headerFooter alignWithMargins="0">
    <oddHeader>&amp;R&amp;"Arial,Félkövér"&amp;8 2.sz.mell.Solymár NK.Önk.&amp;"Arial,Normál" 
2019. évi költségvetési rendeletéhez
</oddHeader>
    <oddFooter>&amp;L&amp;"Arial,Normál"&amp;8&amp;D&amp;C&amp;"Arial,Normál"&amp;8&amp;N/&amp;P&amp;R&amp;"Arial,Normál"&amp;8&amp;F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204"/>
  <sheetViews>
    <sheetView workbookViewId="0" topLeftCell="A31">
      <selection activeCell="I198" sqref="I198"/>
    </sheetView>
  </sheetViews>
  <sheetFormatPr defaultColWidth="9.00390625" defaultRowHeight="12.75"/>
  <cols>
    <col min="1" max="1" width="5.625" style="193" customWidth="1"/>
    <col min="2" max="2" width="4.75390625" style="193" customWidth="1"/>
    <col min="3" max="3" width="37.875" style="193" customWidth="1"/>
    <col min="4" max="4" width="8.375" style="193" customWidth="1"/>
    <col min="5" max="5" width="12.75390625" style="193" bestFit="1" customWidth="1"/>
    <col min="6" max="6" width="13.75390625" style="193" customWidth="1"/>
    <col min="7" max="7" width="10.25390625" style="193" customWidth="1"/>
    <col min="8" max="16384" width="9.125" style="193" customWidth="1"/>
  </cols>
  <sheetData>
    <row r="1" spans="1:7" ht="12.75">
      <c r="A1" s="916" t="s">
        <v>286</v>
      </c>
      <c r="B1" s="916"/>
      <c r="C1" s="916"/>
      <c r="D1" s="916"/>
      <c r="E1" s="916"/>
      <c r="F1" s="916"/>
      <c r="G1" s="916"/>
    </row>
    <row r="2" spans="1:7" ht="12.75">
      <c r="A2" s="916" t="s">
        <v>654</v>
      </c>
      <c r="B2" s="916"/>
      <c r="C2" s="916"/>
      <c r="D2" s="916"/>
      <c r="E2" s="916"/>
      <c r="F2" s="916"/>
      <c r="G2" s="916"/>
    </row>
    <row r="3" spans="1:7" ht="12.75">
      <c r="A3" s="169"/>
      <c r="B3" s="169"/>
      <c r="C3" s="169"/>
      <c r="D3" s="169"/>
      <c r="E3" s="375"/>
      <c r="F3" s="375"/>
      <c r="G3" s="375"/>
    </row>
    <row r="4" spans="1:7" ht="12.75">
      <c r="A4" s="169"/>
      <c r="B4" s="169"/>
      <c r="C4" s="169"/>
      <c r="D4" s="169"/>
      <c r="E4" s="375"/>
      <c r="F4" s="375"/>
      <c r="G4" s="375"/>
    </row>
    <row r="5" spans="1:7" ht="12.75">
      <c r="A5" s="169"/>
      <c r="B5" s="169"/>
      <c r="C5" s="169"/>
      <c r="D5" s="169"/>
      <c r="E5" s="375"/>
      <c r="F5" s="375"/>
      <c r="G5" s="375"/>
    </row>
    <row r="6" spans="1:7" ht="12.75">
      <c r="A6" s="169"/>
      <c r="B6" s="169"/>
      <c r="C6" s="169"/>
      <c r="D6" s="169"/>
      <c r="E6" s="375"/>
      <c r="F6" s="375"/>
      <c r="G6" s="375"/>
    </row>
    <row r="7" spans="1:7" ht="18.75" thickBot="1">
      <c r="A7" s="194" t="s">
        <v>170</v>
      </c>
      <c r="B7" s="195"/>
      <c r="C7" s="196" t="s">
        <v>84</v>
      </c>
      <c r="D7" s="197"/>
      <c r="E7" s="290"/>
      <c r="F7" s="290"/>
      <c r="G7" s="401" t="s">
        <v>524</v>
      </c>
    </row>
    <row r="8" spans="1:7" ht="12.75" customHeight="1">
      <c r="A8" s="925" t="s">
        <v>273</v>
      </c>
      <c r="B8" s="926"/>
      <c r="C8" s="927"/>
      <c r="D8" s="917" t="s">
        <v>290</v>
      </c>
      <c r="E8" s="199" t="s">
        <v>632</v>
      </c>
      <c r="F8" s="199" t="s">
        <v>655</v>
      </c>
      <c r="G8" s="376"/>
    </row>
    <row r="9" spans="1:7" ht="13.5" thickBot="1">
      <c r="A9" s="928"/>
      <c r="B9" s="929"/>
      <c r="C9" s="930"/>
      <c r="D9" s="918"/>
      <c r="E9" s="200" t="s">
        <v>164</v>
      </c>
      <c r="F9" s="200" t="s">
        <v>164</v>
      </c>
      <c r="G9" s="377" t="s">
        <v>222</v>
      </c>
    </row>
    <row r="10" spans="1:7" ht="12.75" customHeight="1">
      <c r="A10" s="905" t="s">
        <v>311</v>
      </c>
      <c r="B10" s="906"/>
      <c r="C10" s="907"/>
      <c r="D10" s="201"/>
      <c r="E10" s="202">
        <f>SUM(E11:E15)</f>
        <v>1562894492</v>
      </c>
      <c r="F10" s="202">
        <f>SUM(F11:F15)</f>
        <v>1414287255</v>
      </c>
      <c r="G10" s="380">
        <f aca="true" t="shared" si="0" ref="G10:G18">SUM(F10/E10)</f>
        <v>0.9049153747993374</v>
      </c>
    </row>
    <row r="11" spans="1:7" ht="12.75">
      <c r="A11" s="203" t="s">
        <v>55</v>
      </c>
      <c r="B11" s="204" t="s">
        <v>312</v>
      </c>
      <c r="C11" s="204"/>
      <c r="D11" s="205" t="s">
        <v>313</v>
      </c>
      <c r="E11" s="206">
        <f>106000034+126530867+109740837+13287010</f>
        <v>355558748</v>
      </c>
      <c r="F11" s="206">
        <v>375054987</v>
      </c>
      <c r="G11" s="387">
        <f t="shared" si="0"/>
        <v>1.0548326798585757</v>
      </c>
    </row>
    <row r="12" spans="1:7" ht="12.75">
      <c r="A12" s="203" t="s">
        <v>56</v>
      </c>
      <c r="B12" s="204" t="s">
        <v>314</v>
      </c>
      <c r="C12" s="204"/>
      <c r="D12" s="205" t="s">
        <v>315</v>
      </c>
      <c r="E12" s="206">
        <v>48533442</v>
      </c>
      <c r="F12" s="206">
        <v>52087730</v>
      </c>
      <c r="G12" s="387">
        <f t="shared" si="0"/>
        <v>1.0732337920726909</v>
      </c>
    </row>
    <row r="13" spans="1:7" ht="12.75">
      <c r="A13" s="203" t="s">
        <v>57</v>
      </c>
      <c r="B13" s="204" t="s">
        <v>316</v>
      </c>
      <c r="C13" s="204"/>
      <c r="D13" s="205" t="s">
        <v>519</v>
      </c>
      <c r="E13" s="206">
        <v>287929528</v>
      </c>
      <c r="F13" s="206">
        <v>77311764</v>
      </c>
      <c r="G13" s="387">
        <f t="shared" si="0"/>
        <v>0.2685093277407797</v>
      </c>
    </row>
    <row r="14" spans="1:7" ht="12.75">
      <c r="A14" s="203" t="s">
        <v>114</v>
      </c>
      <c r="B14" s="204" t="s">
        <v>283</v>
      </c>
      <c r="C14" s="204"/>
      <c r="D14" s="205" t="s">
        <v>318</v>
      </c>
      <c r="E14" s="206">
        <v>800000000</v>
      </c>
      <c r="F14" s="206">
        <v>853500000</v>
      </c>
      <c r="G14" s="387">
        <f t="shared" si="0"/>
        <v>1.066875</v>
      </c>
    </row>
    <row r="15" spans="1:7" ht="13.5" thickBot="1">
      <c r="A15" s="203" t="s">
        <v>115</v>
      </c>
      <c r="B15" s="207" t="s">
        <v>103</v>
      </c>
      <c r="C15" s="207"/>
      <c r="D15" s="208" t="s">
        <v>319</v>
      </c>
      <c r="E15" s="209">
        <v>70872774</v>
      </c>
      <c r="F15" s="209">
        <v>56332774</v>
      </c>
      <c r="G15" s="387">
        <f t="shared" si="0"/>
        <v>0.7948436447541901</v>
      </c>
    </row>
    <row r="16" spans="1:7" ht="12.75" customHeight="1">
      <c r="A16" s="905" t="s">
        <v>89</v>
      </c>
      <c r="B16" s="906"/>
      <c r="C16" s="907"/>
      <c r="D16" s="201"/>
      <c r="E16" s="202">
        <f>SUM(E17:E19)</f>
        <v>68765828</v>
      </c>
      <c r="F16" s="202">
        <f>SUM(F17:F19)</f>
        <v>28511500</v>
      </c>
      <c r="G16" s="380">
        <f t="shared" si="0"/>
        <v>0.41461727182285946</v>
      </c>
    </row>
    <row r="17" spans="1:7" ht="12.75">
      <c r="A17" s="203" t="s">
        <v>55</v>
      </c>
      <c r="B17" s="204" t="s">
        <v>88</v>
      </c>
      <c r="C17" s="204"/>
      <c r="D17" s="205" t="s">
        <v>320</v>
      </c>
      <c r="E17" s="206">
        <v>65015605</v>
      </c>
      <c r="F17" s="206">
        <v>8000000</v>
      </c>
      <c r="G17" s="387">
        <f t="shared" si="0"/>
        <v>0.12304738224000222</v>
      </c>
    </row>
    <row r="18" spans="1:7" ht="12.75">
      <c r="A18" s="203" t="s">
        <v>56</v>
      </c>
      <c r="B18" s="204" t="s">
        <v>343</v>
      </c>
      <c r="C18" s="204"/>
      <c r="D18" s="205" t="s">
        <v>330</v>
      </c>
      <c r="E18" s="206">
        <v>3484723</v>
      </c>
      <c r="F18" s="206">
        <v>14246000</v>
      </c>
      <c r="G18" s="387">
        <f t="shared" si="0"/>
        <v>4.088129816918016</v>
      </c>
    </row>
    <row r="19" spans="1:7" ht="13.5" thickBot="1">
      <c r="A19" s="203" t="s">
        <v>57</v>
      </c>
      <c r="B19" s="207" t="s">
        <v>96</v>
      </c>
      <c r="C19" s="207"/>
      <c r="D19" s="208" t="s">
        <v>329</v>
      </c>
      <c r="E19" s="209">
        <f>SUM('[7]önkormányzat'!$I$800)</f>
        <v>265500</v>
      </c>
      <c r="F19" s="209">
        <v>6265500</v>
      </c>
      <c r="G19" s="387">
        <f>SUM(F19/E19)</f>
        <v>23.598870056497177</v>
      </c>
    </row>
    <row r="20" spans="1:7" ht="13.5" thickBot="1">
      <c r="A20" s="222"/>
      <c r="B20" s="223" t="s">
        <v>48</v>
      </c>
      <c r="C20" s="224"/>
      <c r="D20" s="225"/>
      <c r="E20" s="226">
        <f>SUM(E10,E16)</f>
        <v>1631660320</v>
      </c>
      <c r="F20" s="226">
        <f>SUM(F10,F16)</f>
        <v>1442798755</v>
      </c>
      <c r="G20" s="385">
        <f>SUM(F20/E20)</f>
        <v>0.8842519103485951</v>
      </c>
    </row>
    <row r="21" spans="1:7" ht="12.75" customHeight="1">
      <c r="A21" s="905" t="s">
        <v>331</v>
      </c>
      <c r="B21" s="906"/>
      <c r="C21" s="907"/>
      <c r="D21" s="210" t="s">
        <v>332</v>
      </c>
      <c r="E21" s="202">
        <f>SUM(E25,E22)</f>
        <v>0</v>
      </c>
      <c r="F21" s="202">
        <f>SUM(F25,F22)</f>
        <v>0</v>
      </c>
      <c r="G21" s="380"/>
    </row>
    <row r="22" spans="1:7" ht="12.75" customHeight="1">
      <c r="A22" s="211" t="s">
        <v>55</v>
      </c>
      <c r="B22" s="911" t="s">
        <v>91</v>
      </c>
      <c r="C22" s="912"/>
      <c r="D22" s="213"/>
      <c r="E22" s="214">
        <f>SUM(E23:E24)</f>
        <v>0</v>
      </c>
      <c r="F22" s="214">
        <f>SUM(F23:F24)</f>
        <v>0</v>
      </c>
      <c r="G22" s="388"/>
    </row>
    <row r="23" spans="1:7" ht="12" customHeight="1">
      <c r="A23" s="211"/>
      <c r="B23" s="215" t="s">
        <v>55</v>
      </c>
      <c r="C23" s="216" t="s">
        <v>92</v>
      </c>
      <c r="D23" s="205"/>
      <c r="E23" s="206">
        <v>0</v>
      </c>
      <c r="F23" s="206">
        <v>0</v>
      </c>
      <c r="G23" s="387"/>
    </row>
    <row r="24" spans="1:7" ht="15" customHeight="1">
      <c r="A24" s="211"/>
      <c r="B24" s="215" t="s">
        <v>56</v>
      </c>
      <c r="C24" s="216" t="s">
        <v>93</v>
      </c>
      <c r="D24" s="205"/>
      <c r="E24" s="206">
        <v>0</v>
      </c>
      <c r="F24" s="206">
        <v>0</v>
      </c>
      <c r="G24" s="387"/>
    </row>
    <row r="25" spans="1:7" ht="12.75" customHeight="1">
      <c r="A25" s="211" t="s">
        <v>56</v>
      </c>
      <c r="B25" s="911" t="s">
        <v>94</v>
      </c>
      <c r="C25" s="912"/>
      <c r="D25" s="213"/>
      <c r="E25" s="214">
        <f>SUM(E26:E27)</f>
        <v>0</v>
      </c>
      <c r="F25" s="214">
        <f>SUM(F26:F27)</f>
        <v>0</v>
      </c>
      <c r="G25" s="388"/>
    </row>
    <row r="26" spans="1:7" ht="14.25" customHeight="1">
      <c r="A26" s="211"/>
      <c r="B26" s="215" t="s">
        <v>55</v>
      </c>
      <c r="C26" s="216" t="s">
        <v>92</v>
      </c>
      <c r="D26" s="205"/>
      <c r="E26" s="206">
        <v>0</v>
      </c>
      <c r="F26" s="206">
        <v>0</v>
      </c>
      <c r="G26" s="387"/>
    </row>
    <row r="27" spans="1:7" ht="17.25" customHeight="1" thickBot="1">
      <c r="A27" s="217"/>
      <c r="B27" s="218" t="s">
        <v>56</v>
      </c>
      <c r="C27" s="219" t="s">
        <v>95</v>
      </c>
      <c r="D27" s="220"/>
      <c r="E27" s="221">
        <v>0</v>
      </c>
      <c r="F27" s="221">
        <v>0</v>
      </c>
      <c r="G27" s="525"/>
    </row>
    <row r="28" spans="1:7" ht="12.75" customHeight="1">
      <c r="A28" s="227" t="s">
        <v>55</v>
      </c>
      <c r="B28" s="915" t="s">
        <v>322</v>
      </c>
      <c r="C28" s="907"/>
      <c r="D28" s="228" t="s">
        <v>321</v>
      </c>
      <c r="E28" s="229">
        <f>SUM(E29:E30)</f>
        <v>188516912</v>
      </c>
      <c r="F28" s="229">
        <f>SUM(F29:F30)</f>
        <v>153593984</v>
      </c>
      <c r="G28" s="386">
        <f>SUM(F28/E28)</f>
        <v>0.8147490979483051</v>
      </c>
    </row>
    <row r="29" spans="1:7" ht="12.75" customHeight="1">
      <c r="A29" s="230"/>
      <c r="B29" s="231" t="s">
        <v>55</v>
      </c>
      <c r="C29" s="232" t="s">
        <v>323</v>
      </c>
      <c r="D29" s="205" t="s">
        <v>324</v>
      </c>
      <c r="E29" s="206">
        <v>188516912</v>
      </c>
      <c r="F29" s="206">
        <v>153593984</v>
      </c>
      <c r="G29" s="387">
        <f>SUM(F29/E29)</f>
        <v>0.8147490979483051</v>
      </c>
    </row>
    <row r="30" spans="1:7" ht="14.25" customHeight="1">
      <c r="A30" s="233"/>
      <c r="B30" s="231" t="s">
        <v>56</v>
      </c>
      <c r="C30" s="232" t="s">
        <v>49</v>
      </c>
      <c r="D30" s="205"/>
      <c r="E30" s="206">
        <v>0</v>
      </c>
      <c r="F30" s="206">
        <v>0</v>
      </c>
      <c r="G30" s="387"/>
    </row>
    <row r="31" spans="1:7" ht="12.75">
      <c r="A31" s="234" t="s">
        <v>56</v>
      </c>
      <c r="B31" s="235" t="s">
        <v>333</v>
      </c>
      <c r="C31" s="235"/>
      <c r="D31" s="213" t="s">
        <v>334</v>
      </c>
      <c r="E31" s="214">
        <f>SUM(E32:E33)</f>
        <v>0</v>
      </c>
      <c r="F31" s="214">
        <f>SUM(F32:F33)</f>
        <v>0</v>
      </c>
      <c r="G31" s="388"/>
    </row>
    <row r="32" spans="1:7" ht="12.75">
      <c r="A32" s="230"/>
      <c r="B32" s="215" t="s">
        <v>55</v>
      </c>
      <c r="C32" s="204" t="s">
        <v>36</v>
      </c>
      <c r="D32" s="205"/>
      <c r="E32" s="206">
        <v>0</v>
      </c>
      <c r="F32" s="206">
        <v>0</v>
      </c>
      <c r="G32" s="387"/>
    </row>
    <row r="33" spans="1:7" ht="12.75">
      <c r="A33" s="233"/>
      <c r="B33" s="215" t="s">
        <v>56</v>
      </c>
      <c r="C33" s="204" t="s">
        <v>50</v>
      </c>
      <c r="D33" s="205"/>
      <c r="E33" s="206">
        <v>0</v>
      </c>
      <c r="F33" s="206">
        <v>0</v>
      </c>
      <c r="G33" s="387"/>
    </row>
    <row r="34" spans="1:7" ht="12.75" customHeight="1">
      <c r="A34" s="227" t="s">
        <v>57</v>
      </c>
      <c r="B34" s="911" t="s">
        <v>325</v>
      </c>
      <c r="C34" s="912"/>
      <c r="D34" s="213" t="s">
        <v>326</v>
      </c>
      <c r="E34" s="214">
        <f>SUM(E35:E36)</f>
        <v>0</v>
      </c>
      <c r="F34" s="214">
        <f>SUM(F35:F36)</f>
        <v>0</v>
      </c>
      <c r="G34" s="388"/>
    </row>
    <row r="35" spans="1:7" ht="12.75">
      <c r="A35" s="230"/>
      <c r="B35" s="215" t="s">
        <v>55</v>
      </c>
      <c r="C35" s="204" t="s">
        <v>327</v>
      </c>
      <c r="D35" s="205" t="s">
        <v>546</v>
      </c>
      <c r="E35" s="206">
        <v>0</v>
      </c>
      <c r="F35" s="206">
        <v>0</v>
      </c>
      <c r="G35" s="387"/>
    </row>
    <row r="36" spans="1:7" ht="12.75">
      <c r="A36" s="233"/>
      <c r="B36" s="215" t="s">
        <v>56</v>
      </c>
      <c r="C36" s="204" t="s">
        <v>328</v>
      </c>
      <c r="D36" s="205" t="s">
        <v>547</v>
      </c>
      <c r="E36" s="206">
        <v>0</v>
      </c>
      <c r="F36" s="206">
        <v>0</v>
      </c>
      <c r="G36" s="387"/>
    </row>
    <row r="37" spans="1:7" ht="13.5" thickBot="1">
      <c r="A37" s="236"/>
      <c r="B37" s="931" t="s">
        <v>28</v>
      </c>
      <c r="C37" s="932"/>
      <c r="D37" s="237"/>
      <c r="E37" s="238">
        <f>SUM(E28,E31,E34,E21)</f>
        <v>188516912</v>
      </c>
      <c r="F37" s="238">
        <f>SUM(F28,F31,F34,F21)</f>
        <v>153593984</v>
      </c>
      <c r="G37" s="398">
        <f>SUM(F37/E37)</f>
        <v>0.8147490979483051</v>
      </c>
    </row>
    <row r="38" spans="1:7" ht="13.5" thickBot="1">
      <c r="A38" s="239"/>
      <c r="B38" s="903" t="s">
        <v>168</v>
      </c>
      <c r="C38" s="904"/>
      <c r="D38" s="240"/>
      <c r="E38" s="241">
        <f>SUM(E20,E37)</f>
        <v>1820177232</v>
      </c>
      <c r="F38" s="241">
        <f>SUM(F20,F37)</f>
        <v>1596392739</v>
      </c>
      <c r="G38" s="394">
        <f>SUM(F38/E38)</f>
        <v>0.8770534599237312</v>
      </c>
    </row>
    <row r="39" spans="1:7" ht="13.5" thickBot="1">
      <c r="A39" s="195"/>
      <c r="B39" s="195"/>
      <c r="C39" s="197"/>
      <c r="D39" s="197"/>
      <c r="E39" s="242"/>
      <c r="F39" s="242"/>
      <c r="G39" s="395"/>
    </row>
    <row r="40" spans="1:7" ht="12.75">
      <c r="A40" s="243" t="s">
        <v>55</v>
      </c>
      <c r="B40" s="908" t="s">
        <v>81</v>
      </c>
      <c r="C40" s="908"/>
      <c r="D40" s="244"/>
      <c r="E40" s="245">
        <f>SUM(E11:E12,E22,E29,E32,E35,E14:E15)</f>
        <v>1463481876</v>
      </c>
      <c r="F40" s="245">
        <f>SUM(F11:F12,F22,F29,F32,F35,F14:F15)</f>
        <v>1490569475</v>
      </c>
      <c r="G40" s="396">
        <f>SUM(F40/E40)</f>
        <v>1.0185090088536224</v>
      </c>
    </row>
    <row r="41" spans="1:7" ht="13.5" thickBot="1">
      <c r="A41" s="230" t="s">
        <v>56</v>
      </c>
      <c r="B41" s="909" t="s">
        <v>29</v>
      </c>
      <c r="C41" s="909"/>
      <c r="D41" s="246"/>
      <c r="E41" s="209">
        <f>SUM(E16,E25,E30,E33,E36,E13)</f>
        <v>356695356</v>
      </c>
      <c r="F41" s="209">
        <f>SUM(F16,F25,F30,F33,F36,F13)</f>
        <v>105823264</v>
      </c>
      <c r="G41" s="397">
        <f>SUM(F41/E41)</f>
        <v>0.296676876275339</v>
      </c>
    </row>
    <row r="42" spans="1:7" ht="13.5" thickBot="1">
      <c r="A42" s="239"/>
      <c r="B42" s="903" t="s">
        <v>168</v>
      </c>
      <c r="C42" s="904"/>
      <c r="D42" s="247"/>
      <c r="E42" s="241">
        <f>SUM(E40:E41)</f>
        <v>1820177232</v>
      </c>
      <c r="F42" s="241">
        <f>SUM(F40:F41)</f>
        <v>1596392739</v>
      </c>
      <c r="G42" s="394">
        <f>SUM(F42/E42)</f>
        <v>0.8770534599237312</v>
      </c>
    </row>
    <row r="43" ht="12.75">
      <c r="G43" s="399"/>
    </row>
    <row r="44" ht="12.75">
      <c r="G44" s="399"/>
    </row>
    <row r="45" ht="12.75">
      <c r="G45" s="399"/>
    </row>
    <row r="46" spans="1:7" ht="18.75" thickBot="1">
      <c r="A46" s="194" t="s">
        <v>171</v>
      </c>
      <c r="B46" s="195"/>
      <c r="C46" s="400" t="s">
        <v>511</v>
      </c>
      <c r="D46" s="197"/>
      <c r="E46" s="290"/>
      <c r="F46" s="290"/>
      <c r="G46" s="401" t="s">
        <v>524</v>
      </c>
    </row>
    <row r="47" spans="1:7" ht="12.75" customHeight="1">
      <c r="A47" s="919" t="s">
        <v>273</v>
      </c>
      <c r="B47" s="920"/>
      <c r="C47" s="921"/>
      <c r="D47" s="917" t="s">
        <v>290</v>
      </c>
      <c r="E47" s="199" t="s">
        <v>632</v>
      </c>
      <c r="F47" s="199" t="s">
        <v>655</v>
      </c>
      <c r="G47" s="402"/>
    </row>
    <row r="48" spans="1:7" ht="13.5" thickBot="1">
      <c r="A48" s="922"/>
      <c r="B48" s="923"/>
      <c r="C48" s="924"/>
      <c r="D48" s="918"/>
      <c r="E48" s="200" t="s">
        <v>164</v>
      </c>
      <c r="F48" s="200" t="s">
        <v>164</v>
      </c>
      <c r="G48" s="377" t="s">
        <v>222</v>
      </c>
    </row>
    <row r="49" spans="1:7" ht="12.75" customHeight="1">
      <c r="A49" s="905" t="s">
        <v>311</v>
      </c>
      <c r="B49" s="906"/>
      <c r="C49" s="907"/>
      <c r="D49" s="201"/>
      <c r="E49" s="202">
        <f>SUM(E50:E54)</f>
        <v>9618980</v>
      </c>
      <c r="F49" s="202">
        <f>SUM(F50:F54)</f>
        <v>400000</v>
      </c>
      <c r="G49" s="380">
        <f>SUM(F49/E49)</f>
        <v>0.04158445074217849</v>
      </c>
    </row>
    <row r="50" spans="1:7" ht="12.75">
      <c r="A50" s="203" t="s">
        <v>55</v>
      </c>
      <c r="B50" s="204" t="s">
        <v>312</v>
      </c>
      <c r="C50" s="204"/>
      <c r="D50" s="205" t="s">
        <v>313</v>
      </c>
      <c r="E50" s="206">
        <v>0</v>
      </c>
      <c r="F50" s="206">
        <v>0</v>
      </c>
      <c r="G50" s="387"/>
    </row>
    <row r="51" spans="1:7" ht="12.75">
      <c r="A51" s="203" t="s">
        <v>56</v>
      </c>
      <c r="B51" s="204" t="s">
        <v>314</v>
      </c>
      <c r="C51" s="204"/>
      <c r="D51" s="205" t="s">
        <v>315</v>
      </c>
      <c r="E51" s="206">
        <v>0</v>
      </c>
      <c r="F51" s="206">
        <v>0</v>
      </c>
      <c r="G51" s="387"/>
    </row>
    <row r="52" spans="1:7" ht="12.75">
      <c r="A52" s="203" t="s">
        <v>57</v>
      </c>
      <c r="B52" s="204" t="s">
        <v>600</v>
      </c>
      <c r="C52" s="204"/>
      <c r="D52" s="205" t="s">
        <v>621</v>
      </c>
      <c r="E52" s="206">
        <v>8983980</v>
      </c>
      <c r="F52" s="206"/>
      <c r="G52" s="387"/>
    </row>
    <row r="53" spans="1:7" ht="12.75">
      <c r="A53" s="203" t="s">
        <v>114</v>
      </c>
      <c r="B53" s="204" t="s">
        <v>283</v>
      </c>
      <c r="C53" s="204"/>
      <c r="D53" s="205" t="s">
        <v>318</v>
      </c>
      <c r="E53" s="206">
        <v>0</v>
      </c>
      <c r="F53" s="206">
        <v>0</v>
      </c>
      <c r="G53" s="387"/>
    </row>
    <row r="54" spans="1:7" ht="13.5" thickBot="1">
      <c r="A54" s="203" t="s">
        <v>115</v>
      </c>
      <c r="B54" s="207" t="s">
        <v>103</v>
      </c>
      <c r="C54" s="207"/>
      <c r="D54" s="208" t="s">
        <v>319</v>
      </c>
      <c r="E54" s="209">
        <v>635000</v>
      </c>
      <c r="F54" s="209">
        <v>400000</v>
      </c>
      <c r="G54" s="387">
        <f>SUM(F54/E54)</f>
        <v>0.6299212598425197</v>
      </c>
    </row>
    <row r="55" spans="1:7" ht="12.75" customHeight="1">
      <c r="A55" s="905" t="s">
        <v>89</v>
      </c>
      <c r="B55" s="906"/>
      <c r="C55" s="907"/>
      <c r="D55" s="201"/>
      <c r="E55" s="202">
        <f>SUM(E56:E58)</f>
        <v>0</v>
      </c>
      <c r="F55" s="202">
        <f>SUM(F56:F58)</f>
        <v>0</v>
      </c>
      <c r="G55" s="380"/>
    </row>
    <row r="56" spans="1:7" ht="12.75">
      <c r="A56" s="203" t="s">
        <v>55</v>
      </c>
      <c r="B56" s="204" t="s">
        <v>88</v>
      </c>
      <c r="C56" s="204"/>
      <c r="D56" s="205" t="s">
        <v>320</v>
      </c>
      <c r="E56" s="206"/>
      <c r="F56" s="206"/>
      <c r="G56" s="387"/>
    </row>
    <row r="57" spans="1:7" ht="12.75">
      <c r="A57" s="203" t="s">
        <v>56</v>
      </c>
      <c r="B57" s="204" t="s">
        <v>90</v>
      </c>
      <c r="C57" s="204"/>
      <c r="D57" s="205" t="s">
        <v>330</v>
      </c>
      <c r="E57" s="206"/>
      <c r="F57" s="206">
        <v>0</v>
      </c>
      <c r="G57" s="387"/>
    </row>
    <row r="58" spans="1:7" ht="13.5" thickBot="1">
      <c r="A58" s="203" t="s">
        <v>57</v>
      </c>
      <c r="B58" s="207" t="s">
        <v>96</v>
      </c>
      <c r="C58" s="207"/>
      <c r="D58" s="208" t="s">
        <v>329</v>
      </c>
      <c r="E58" s="206">
        <v>0</v>
      </c>
      <c r="F58" s="206">
        <v>0</v>
      </c>
      <c r="G58" s="387"/>
    </row>
    <row r="59" spans="1:7" ht="13.5" thickBot="1">
      <c r="A59" s="222"/>
      <c r="B59" s="913" t="s">
        <v>48</v>
      </c>
      <c r="C59" s="914"/>
      <c r="D59" s="225"/>
      <c r="E59" s="226">
        <f>SUM(E49,E55)</f>
        <v>9618980</v>
      </c>
      <c r="F59" s="226">
        <f>SUM(F49,F55)</f>
        <v>400000</v>
      </c>
      <c r="G59" s="385">
        <f>SUM(F59/E59)</f>
        <v>0.04158445074217849</v>
      </c>
    </row>
    <row r="60" spans="1:7" ht="12.75">
      <c r="A60" s="905" t="s">
        <v>331</v>
      </c>
      <c r="B60" s="906"/>
      <c r="C60" s="907"/>
      <c r="D60" s="210" t="s">
        <v>332</v>
      </c>
      <c r="E60" s="202">
        <f>SUM(E64,E61)</f>
        <v>0</v>
      </c>
      <c r="F60" s="202">
        <f>SUM(F64,F61)</f>
        <v>0</v>
      </c>
      <c r="G60" s="380"/>
    </row>
    <row r="61" spans="1:7" ht="12.75" customHeight="1">
      <c r="A61" s="211" t="s">
        <v>55</v>
      </c>
      <c r="B61" s="911" t="s">
        <v>91</v>
      </c>
      <c r="C61" s="912"/>
      <c r="D61" s="213"/>
      <c r="E61" s="214">
        <f>SUM(E62:E63)</f>
        <v>0</v>
      </c>
      <c r="F61" s="214">
        <f>SUM(F62:F63)</f>
        <v>0</v>
      </c>
      <c r="G61" s="388"/>
    </row>
    <row r="62" spans="1:7" ht="12.75" customHeight="1">
      <c r="A62" s="211"/>
      <c r="B62" s="215" t="s">
        <v>55</v>
      </c>
      <c r="C62" s="216" t="s">
        <v>92</v>
      </c>
      <c r="D62" s="205"/>
      <c r="E62" s="206"/>
      <c r="F62" s="206"/>
      <c r="G62" s="387"/>
    </row>
    <row r="63" spans="1:7" ht="12.75">
      <c r="A63" s="211"/>
      <c r="B63" s="215" t="s">
        <v>56</v>
      </c>
      <c r="C63" s="216" t="s">
        <v>93</v>
      </c>
      <c r="D63" s="205"/>
      <c r="E63" s="206"/>
      <c r="F63" s="206"/>
      <c r="G63" s="387"/>
    </row>
    <row r="64" spans="1:7" ht="12.75">
      <c r="A64" s="211" t="s">
        <v>56</v>
      </c>
      <c r="B64" s="911" t="s">
        <v>94</v>
      </c>
      <c r="C64" s="912"/>
      <c r="D64" s="213"/>
      <c r="E64" s="214">
        <f>SUM(E66:E66)</f>
        <v>0</v>
      </c>
      <c r="F64" s="214">
        <f>SUM(F66:F66)</f>
        <v>0</v>
      </c>
      <c r="G64" s="388"/>
    </row>
    <row r="65" spans="1:7" ht="12.75" customHeight="1">
      <c r="A65" s="211"/>
      <c r="B65" s="215" t="s">
        <v>55</v>
      </c>
      <c r="C65" s="216" t="s">
        <v>92</v>
      </c>
      <c r="D65" s="205"/>
      <c r="E65" s="214"/>
      <c r="F65" s="214"/>
      <c r="G65" s="388"/>
    </row>
    <row r="66" spans="1:7" ht="13.5" thickBot="1">
      <c r="A66" s="217"/>
      <c r="B66" s="218" t="s">
        <v>56</v>
      </c>
      <c r="C66" s="219" t="s">
        <v>95</v>
      </c>
      <c r="D66" s="220"/>
      <c r="E66" s="263"/>
      <c r="F66" s="263"/>
      <c r="G66" s="525"/>
    </row>
    <row r="67" spans="1:7" ht="12.75" customHeight="1">
      <c r="A67" s="227" t="s">
        <v>55</v>
      </c>
      <c r="B67" s="915" t="s">
        <v>322</v>
      </c>
      <c r="C67" s="907"/>
      <c r="D67" s="228" t="s">
        <v>321</v>
      </c>
      <c r="E67" s="229">
        <f>SUM(E68:E69)</f>
        <v>78044</v>
      </c>
      <c r="F67" s="229">
        <f>SUM(F68:F69)</f>
        <v>22285</v>
      </c>
      <c r="G67" s="378">
        <f>SUM(F67/E67)</f>
        <v>0.2855440520731895</v>
      </c>
    </row>
    <row r="68" spans="1:7" ht="12.75">
      <c r="A68" s="230"/>
      <c r="B68" s="231" t="s">
        <v>55</v>
      </c>
      <c r="C68" s="232" t="s">
        <v>323</v>
      </c>
      <c r="D68" s="205" t="s">
        <v>324</v>
      </c>
      <c r="E68" s="206">
        <v>78044</v>
      </c>
      <c r="F68" s="206">
        <v>22285</v>
      </c>
      <c r="G68" s="379">
        <f>SUM(F68/E68)</f>
        <v>0.2855440520731895</v>
      </c>
    </row>
    <row r="69" spans="1:7" ht="12.75" customHeight="1">
      <c r="A69" s="233"/>
      <c r="B69" s="231" t="s">
        <v>56</v>
      </c>
      <c r="C69" s="232" t="s">
        <v>49</v>
      </c>
      <c r="D69" s="205"/>
      <c r="E69" s="206"/>
      <c r="F69" s="206"/>
      <c r="G69" s="403"/>
    </row>
    <row r="70" spans="1:7" ht="12.75">
      <c r="A70" s="234" t="s">
        <v>56</v>
      </c>
      <c r="B70" s="235" t="s">
        <v>333</v>
      </c>
      <c r="C70" s="235"/>
      <c r="D70" s="213" t="s">
        <v>334</v>
      </c>
      <c r="E70" s="214">
        <f>SUM(E71:E72)</f>
        <v>0</v>
      </c>
      <c r="F70" s="214">
        <f>SUM(F71:F72)</f>
        <v>0</v>
      </c>
      <c r="G70" s="386"/>
    </row>
    <row r="71" spans="1:7" ht="12.75">
      <c r="A71" s="230"/>
      <c r="B71" s="215" t="s">
        <v>55</v>
      </c>
      <c r="C71" s="204" t="s">
        <v>36</v>
      </c>
      <c r="D71" s="205"/>
      <c r="E71" s="206"/>
      <c r="F71" s="206"/>
      <c r="G71" s="403"/>
    </row>
    <row r="72" spans="1:7" ht="12.75">
      <c r="A72" s="233"/>
      <c r="B72" s="215" t="s">
        <v>56</v>
      </c>
      <c r="C72" s="204" t="s">
        <v>50</v>
      </c>
      <c r="D72" s="205"/>
      <c r="E72" s="206"/>
      <c r="F72" s="206"/>
      <c r="G72" s="403"/>
    </row>
    <row r="73" spans="1:7" ht="12.75" customHeight="1">
      <c r="A73" s="227" t="s">
        <v>57</v>
      </c>
      <c r="B73" s="911" t="s">
        <v>325</v>
      </c>
      <c r="C73" s="912"/>
      <c r="D73" s="213" t="s">
        <v>326</v>
      </c>
      <c r="E73" s="214">
        <f>SUM(E74:E75)</f>
        <v>245894541</v>
      </c>
      <c r="F73" s="214">
        <f>SUM(F74:F75)</f>
        <v>271734490</v>
      </c>
      <c r="G73" s="388">
        <f>SUM(F73/E73)</f>
        <v>1.105085492727551</v>
      </c>
    </row>
    <row r="74" spans="1:7" ht="12.75">
      <c r="A74" s="230"/>
      <c r="B74" s="215" t="s">
        <v>55</v>
      </c>
      <c r="C74" s="204" t="s">
        <v>601</v>
      </c>
      <c r="D74" s="205" t="s">
        <v>546</v>
      </c>
      <c r="E74" s="206">
        <v>241304943</v>
      </c>
      <c r="F74" s="206">
        <v>267211304</v>
      </c>
      <c r="G74" s="387">
        <f>SUM(F74/E74)</f>
        <v>1.1073594294336524</v>
      </c>
    </row>
    <row r="75" spans="1:7" ht="12.75">
      <c r="A75" s="233"/>
      <c r="B75" s="215" t="s">
        <v>56</v>
      </c>
      <c r="C75" s="204" t="s">
        <v>602</v>
      </c>
      <c r="D75" s="205" t="s">
        <v>547</v>
      </c>
      <c r="E75" s="206">
        <v>4589598</v>
      </c>
      <c r="F75" s="206">
        <v>4523186</v>
      </c>
      <c r="G75" s="387">
        <f>SUM(F75/E75)</f>
        <v>0.9855298873670417</v>
      </c>
    </row>
    <row r="76" spans="1:7" ht="13.5" thickBot="1">
      <c r="A76" s="236"/>
      <c r="B76" s="931" t="s">
        <v>28</v>
      </c>
      <c r="C76" s="932"/>
      <c r="D76" s="237"/>
      <c r="E76" s="238">
        <f>SUM(E67,E70,E73,E60)</f>
        <v>245972585</v>
      </c>
      <c r="F76" s="238">
        <f>SUM(F67,F70,F73,F60)</f>
        <v>271756775</v>
      </c>
      <c r="G76" s="404">
        <f>SUM(F76/E76)</f>
        <v>1.1048254625612037</v>
      </c>
    </row>
    <row r="77" spans="1:7" ht="13.5" thickBot="1">
      <c r="A77" s="239"/>
      <c r="B77" s="903" t="s">
        <v>516</v>
      </c>
      <c r="C77" s="904"/>
      <c r="D77" s="240"/>
      <c r="E77" s="241">
        <f>SUM(E59,E76)</f>
        <v>255591565</v>
      </c>
      <c r="F77" s="241">
        <f>SUM(F59,F76)</f>
        <v>272156775</v>
      </c>
      <c r="G77" s="394">
        <f>SUM(F77/E77)</f>
        <v>1.0648112546280626</v>
      </c>
    </row>
    <row r="78" spans="1:7" ht="13.5" thickBot="1">
      <c r="A78" s="195"/>
      <c r="B78" s="195"/>
      <c r="C78" s="197"/>
      <c r="D78" s="197"/>
      <c r="E78" s="242"/>
      <c r="F78" s="242"/>
      <c r="G78" s="395"/>
    </row>
    <row r="79" spans="1:7" ht="12.75">
      <c r="A79" s="243" t="s">
        <v>55</v>
      </c>
      <c r="B79" s="908" t="s">
        <v>81</v>
      </c>
      <c r="C79" s="908"/>
      <c r="D79" s="244"/>
      <c r="E79" s="245">
        <f>SUM(E50:E51,E61,E68,E71,E74,E53:E54)</f>
        <v>242017987</v>
      </c>
      <c r="F79" s="245">
        <f>SUM(F50:F51,F61,F68,F71,F74,F53:F54)</f>
        <v>267633589</v>
      </c>
      <c r="G79" s="396">
        <f>SUM(F79/E79)</f>
        <v>1.105841728201797</v>
      </c>
    </row>
    <row r="80" spans="1:7" ht="13.5" thickBot="1">
      <c r="A80" s="230" t="s">
        <v>56</v>
      </c>
      <c r="B80" s="909" t="s">
        <v>29</v>
      </c>
      <c r="C80" s="909"/>
      <c r="D80" s="246"/>
      <c r="E80" s="209">
        <f>SUM(E55,E64,E69,E72,E75,E52)</f>
        <v>13573578</v>
      </c>
      <c r="F80" s="209">
        <f>SUM(F55,F64,F69,F72,F75,F52)</f>
        <v>4523186</v>
      </c>
      <c r="G80" s="403">
        <f>SUM(F80/E80)</f>
        <v>0.3332346121265889</v>
      </c>
    </row>
    <row r="81" spans="1:7" ht="13.5" thickBot="1">
      <c r="A81" s="239"/>
      <c r="B81" s="903" t="s">
        <v>516</v>
      </c>
      <c r="C81" s="904"/>
      <c r="D81" s="247"/>
      <c r="E81" s="241">
        <f>SUM(E79:E80)</f>
        <v>255591565</v>
      </c>
      <c r="F81" s="241">
        <f>SUM(F79:F80)</f>
        <v>272156775</v>
      </c>
      <c r="G81" s="394">
        <f>SUM(F81/E81)</f>
        <v>1.0648112546280626</v>
      </c>
    </row>
    <row r="82" ht="12.75">
      <c r="G82" s="399"/>
    </row>
    <row r="83" ht="12.75">
      <c r="G83" s="399"/>
    </row>
    <row r="84" ht="12.75">
      <c r="G84" s="399"/>
    </row>
    <row r="85" ht="12.75">
      <c r="G85" s="399"/>
    </row>
    <row r="86" spans="1:7" ht="18.75" thickBot="1">
      <c r="A86" s="194" t="s">
        <v>172</v>
      </c>
      <c r="B86" s="195"/>
      <c r="C86" s="196" t="s">
        <v>285</v>
      </c>
      <c r="D86" s="197"/>
      <c r="E86" s="290"/>
      <c r="F86" s="290"/>
      <c r="G86" s="401" t="s">
        <v>524</v>
      </c>
    </row>
    <row r="87" spans="1:7" ht="12.75" customHeight="1">
      <c r="A87" s="919" t="s">
        <v>273</v>
      </c>
      <c r="B87" s="920"/>
      <c r="C87" s="921"/>
      <c r="D87" s="917" t="s">
        <v>290</v>
      </c>
      <c r="E87" s="199" t="s">
        <v>632</v>
      </c>
      <c r="F87" s="199" t="s">
        <v>655</v>
      </c>
      <c r="G87" s="402"/>
    </row>
    <row r="88" spans="1:7" ht="13.5" thickBot="1">
      <c r="A88" s="922"/>
      <c r="B88" s="923"/>
      <c r="C88" s="924"/>
      <c r="D88" s="918"/>
      <c r="E88" s="200" t="s">
        <v>164</v>
      </c>
      <c r="F88" s="200" t="s">
        <v>164</v>
      </c>
      <c r="G88" s="377" t="s">
        <v>222</v>
      </c>
    </row>
    <row r="89" spans="1:7" ht="12.75" customHeight="1">
      <c r="A89" s="905" t="s">
        <v>311</v>
      </c>
      <c r="B89" s="906"/>
      <c r="C89" s="907"/>
      <c r="D89" s="201"/>
      <c r="E89" s="202">
        <f>SUM(E90:E94)</f>
        <v>8181100</v>
      </c>
      <c r="F89" s="202">
        <f>SUM(F90:F94)</f>
        <v>8195000</v>
      </c>
      <c r="G89" s="380">
        <f>SUM(F89/E89)</f>
        <v>1.0016990380266713</v>
      </c>
    </row>
    <row r="90" spans="1:7" ht="12.75">
      <c r="A90" s="203" t="s">
        <v>55</v>
      </c>
      <c r="B90" s="204" t="s">
        <v>312</v>
      </c>
      <c r="C90" s="204"/>
      <c r="D90" s="205" t="s">
        <v>313</v>
      </c>
      <c r="E90" s="206">
        <v>0</v>
      </c>
      <c r="F90" s="206">
        <v>0</v>
      </c>
      <c r="G90" s="384"/>
    </row>
    <row r="91" spans="1:7" ht="12.75">
      <c r="A91" s="203" t="s">
        <v>56</v>
      </c>
      <c r="B91" s="204" t="s">
        <v>314</v>
      </c>
      <c r="C91" s="204"/>
      <c r="D91" s="205" t="s">
        <v>315</v>
      </c>
      <c r="E91" s="206">
        <v>0</v>
      </c>
      <c r="F91" s="206">
        <v>0</v>
      </c>
      <c r="G91" s="379"/>
    </row>
    <row r="92" spans="1:7" ht="12.75">
      <c r="A92" s="203" t="s">
        <v>57</v>
      </c>
      <c r="B92" s="204" t="s">
        <v>316</v>
      </c>
      <c r="C92" s="204"/>
      <c r="D92" s="205" t="s">
        <v>317</v>
      </c>
      <c r="E92" s="206">
        <v>0</v>
      </c>
      <c r="F92" s="206">
        <v>0</v>
      </c>
      <c r="G92" s="379"/>
    </row>
    <row r="93" spans="1:7" ht="12.75">
      <c r="A93" s="203" t="s">
        <v>114</v>
      </c>
      <c r="B93" s="204" t="s">
        <v>283</v>
      </c>
      <c r="C93" s="204"/>
      <c r="D93" s="205" t="s">
        <v>318</v>
      </c>
      <c r="E93" s="206">
        <v>0</v>
      </c>
      <c r="F93" s="206">
        <f>SUM('[5]művelődési ház'!$K$500)</f>
        <v>0</v>
      </c>
      <c r="G93" s="379"/>
    </row>
    <row r="94" spans="1:7" ht="13.5" thickBot="1">
      <c r="A94" s="203" t="s">
        <v>115</v>
      </c>
      <c r="B94" s="207" t="s">
        <v>103</v>
      </c>
      <c r="C94" s="207"/>
      <c r="D94" s="208" t="s">
        <v>319</v>
      </c>
      <c r="E94" s="209">
        <v>8181100</v>
      </c>
      <c r="F94" s="209">
        <v>8195000</v>
      </c>
      <c r="G94" s="379">
        <f>SUM(F94/E94)</f>
        <v>1.0016990380266713</v>
      </c>
    </row>
    <row r="95" spans="1:7" ht="12.75" customHeight="1">
      <c r="A95" s="905" t="s">
        <v>89</v>
      </c>
      <c r="B95" s="906"/>
      <c r="C95" s="907"/>
      <c r="D95" s="201"/>
      <c r="E95" s="202">
        <f>SUM(E96:E98)</f>
        <v>0</v>
      </c>
      <c r="F95" s="202">
        <f>SUM(F96:F98)</f>
        <v>0</v>
      </c>
      <c r="G95" s="380"/>
    </row>
    <row r="96" spans="1:7" ht="12.75">
      <c r="A96" s="203" t="s">
        <v>55</v>
      </c>
      <c r="B96" s="204" t="s">
        <v>88</v>
      </c>
      <c r="C96" s="204"/>
      <c r="D96" s="205" t="s">
        <v>320</v>
      </c>
      <c r="E96" s="206">
        <v>0</v>
      </c>
      <c r="F96" s="206">
        <f>SUM('[5]művelődési ház'!$K$564)</f>
        <v>0</v>
      </c>
      <c r="G96" s="384"/>
    </row>
    <row r="97" spans="1:7" ht="12.75">
      <c r="A97" s="203" t="s">
        <v>56</v>
      </c>
      <c r="B97" s="204" t="s">
        <v>90</v>
      </c>
      <c r="C97" s="204"/>
      <c r="D97" s="205" t="s">
        <v>330</v>
      </c>
      <c r="E97" s="206">
        <v>0</v>
      </c>
      <c r="F97" s="206"/>
      <c r="G97" s="384"/>
    </row>
    <row r="98" spans="1:7" ht="13.5" thickBot="1">
      <c r="A98" s="203" t="s">
        <v>57</v>
      </c>
      <c r="B98" s="207" t="s">
        <v>96</v>
      </c>
      <c r="C98" s="207"/>
      <c r="D98" s="208" t="s">
        <v>329</v>
      </c>
      <c r="E98" s="206">
        <v>0</v>
      </c>
      <c r="F98" s="206">
        <f>SUM('[5]művelődési ház'!$K$573)</f>
        <v>0</v>
      </c>
      <c r="G98" s="382"/>
    </row>
    <row r="99" spans="1:7" ht="13.5" thickBot="1">
      <c r="A99" s="222"/>
      <c r="B99" s="913" t="s">
        <v>48</v>
      </c>
      <c r="C99" s="914"/>
      <c r="D99" s="225"/>
      <c r="E99" s="226">
        <f>SUM(E89,E95)</f>
        <v>8181100</v>
      </c>
      <c r="F99" s="226">
        <f>SUM(F89,F95)</f>
        <v>8195000</v>
      </c>
      <c r="G99" s="385">
        <f>SUM(F99/E99)</f>
        <v>1.0016990380266713</v>
      </c>
    </row>
    <row r="100" spans="1:7" ht="12.75">
      <c r="A100" s="905" t="s">
        <v>331</v>
      </c>
      <c r="B100" s="906"/>
      <c r="C100" s="907"/>
      <c r="D100" s="210" t="s">
        <v>332</v>
      </c>
      <c r="E100" s="202">
        <f>SUM(E104,E101)</f>
        <v>0</v>
      </c>
      <c r="F100" s="202">
        <f>SUM(F104,F101)</f>
        <v>0</v>
      </c>
      <c r="G100" s="383"/>
    </row>
    <row r="101" spans="1:7" ht="12.75" customHeight="1">
      <c r="A101" s="211" t="s">
        <v>55</v>
      </c>
      <c r="B101" s="911" t="s">
        <v>91</v>
      </c>
      <c r="C101" s="912"/>
      <c r="D101" s="213"/>
      <c r="E101" s="214">
        <f>SUM(E102:E103)</f>
        <v>0</v>
      </c>
      <c r="F101" s="214">
        <f>SUM(F102:F103)</f>
        <v>0</v>
      </c>
      <c r="G101" s="405"/>
    </row>
    <row r="102" spans="1:7" ht="12.75" customHeight="1">
      <c r="A102" s="211"/>
      <c r="B102" s="215" t="s">
        <v>55</v>
      </c>
      <c r="C102" s="216" t="s">
        <v>92</v>
      </c>
      <c r="D102" s="205"/>
      <c r="E102" s="206"/>
      <c r="F102" s="206"/>
      <c r="G102" s="379"/>
    </row>
    <row r="103" spans="1:7" ht="12.75">
      <c r="A103" s="211"/>
      <c r="B103" s="215" t="s">
        <v>56</v>
      </c>
      <c r="C103" s="216" t="s">
        <v>93</v>
      </c>
      <c r="D103" s="205"/>
      <c r="E103" s="206"/>
      <c r="F103" s="206"/>
      <c r="G103" s="379"/>
    </row>
    <row r="104" spans="1:7" ht="12.75">
      <c r="A104" s="211" t="s">
        <v>56</v>
      </c>
      <c r="B104" s="911" t="s">
        <v>94</v>
      </c>
      <c r="C104" s="912"/>
      <c r="D104" s="213"/>
      <c r="E104" s="214">
        <f>SUM(E106:E106)</f>
        <v>0</v>
      </c>
      <c r="F104" s="214">
        <f>SUM(F106:F106)</f>
        <v>0</v>
      </c>
      <c r="G104" s="383"/>
    </row>
    <row r="105" spans="1:7" ht="12.75" customHeight="1">
      <c r="A105" s="211"/>
      <c r="B105" s="215" t="s">
        <v>55</v>
      </c>
      <c r="C105" s="216" t="s">
        <v>92</v>
      </c>
      <c r="D105" s="205"/>
      <c r="E105" s="214"/>
      <c r="F105" s="214"/>
      <c r="G105" s="383"/>
    </row>
    <row r="106" spans="1:7" ht="13.5" thickBot="1">
      <c r="A106" s="217"/>
      <c r="B106" s="218" t="s">
        <v>56</v>
      </c>
      <c r="C106" s="219" t="s">
        <v>95</v>
      </c>
      <c r="D106" s="220"/>
      <c r="E106" s="263"/>
      <c r="F106" s="263"/>
      <c r="G106" s="382"/>
    </row>
    <row r="107" spans="1:7" ht="12.75" customHeight="1">
      <c r="A107" s="227" t="s">
        <v>55</v>
      </c>
      <c r="B107" s="915" t="s">
        <v>322</v>
      </c>
      <c r="C107" s="907"/>
      <c r="D107" s="228" t="s">
        <v>321</v>
      </c>
      <c r="E107" s="229">
        <f>SUM(E108:E109)</f>
        <v>638416</v>
      </c>
      <c r="F107" s="229">
        <f>SUM(F108:F109)</f>
        <v>92975</v>
      </c>
      <c r="G107" s="380">
        <f>SUM(F107/E107)</f>
        <v>0.145633881356357</v>
      </c>
    </row>
    <row r="108" spans="1:7" ht="12.75">
      <c r="A108" s="230"/>
      <c r="B108" s="231" t="s">
        <v>55</v>
      </c>
      <c r="C108" s="232" t="s">
        <v>323</v>
      </c>
      <c r="D108" s="205" t="s">
        <v>324</v>
      </c>
      <c r="E108" s="206">
        <v>638416</v>
      </c>
      <c r="F108" s="206">
        <v>92975</v>
      </c>
      <c r="G108" s="384">
        <f>SUM(F108/E108)</f>
        <v>0.145633881356357</v>
      </c>
    </row>
    <row r="109" spans="1:7" ht="12.75" customHeight="1">
      <c r="A109" s="233"/>
      <c r="B109" s="231" t="s">
        <v>56</v>
      </c>
      <c r="C109" s="232" t="s">
        <v>49</v>
      </c>
      <c r="D109" s="205"/>
      <c r="E109" s="206"/>
      <c r="F109" s="206"/>
      <c r="G109" s="387"/>
    </row>
    <row r="110" spans="1:7" ht="12.75">
      <c r="A110" s="234" t="s">
        <v>56</v>
      </c>
      <c r="B110" s="235" t="s">
        <v>333</v>
      </c>
      <c r="C110" s="235"/>
      <c r="D110" s="213" t="s">
        <v>334</v>
      </c>
      <c r="E110" s="214">
        <f>SUM(E111:E112)</f>
        <v>0</v>
      </c>
      <c r="F110" s="214">
        <f>SUM(F111:F112)</f>
        <v>0</v>
      </c>
      <c r="G110" s="388"/>
    </row>
    <row r="111" spans="1:7" ht="12.75">
      <c r="A111" s="230"/>
      <c r="B111" s="215" t="s">
        <v>55</v>
      </c>
      <c r="C111" s="204" t="s">
        <v>36</v>
      </c>
      <c r="D111" s="205"/>
      <c r="E111" s="206">
        <v>0</v>
      </c>
      <c r="F111" s="206">
        <v>0</v>
      </c>
      <c r="G111" s="387"/>
    </row>
    <row r="112" spans="1:7" ht="12.75">
      <c r="A112" s="233"/>
      <c r="B112" s="215" t="s">
        <v>56</v>
      </c>
      <c r="C112" s="204" t="s">
        <v>50</v>
      </c>
      <c r="D112" s="205"/>
      <c r="E112" s="206">
        <v>0</v>
      </c>
      <c r="F112" s="206">
        <v>0</v>
      </c>
      <c r="G112" s="387"/>
    </row>
    <row r="113" spans="1:7" ht="12.75" customHeight="1">
      <c r="A113" s="227" t="s">
        <v>57</v>
      </c>
      <c r="B113" s="911" t="s">
        <v>325</v>
      </c>
      <c r="C113" s="912"/>
      <c r="D113" s="213" t="s">
        <v>326</v>
      </c>
      <c r="E113" s="214">
        <f>SUM(E114:E115)</f>
        <v>95079029</v>
      </c>
      <c r="F113" s="214">
        <f>SUM(F114:F115)</f>
        <v>99972545</v>
      </c>
      <c r="G113" s="405">
        <f>SUM(F113/E113)</f>
        <v>1.051467879420603</v>
      </c>
    </row>
    <row r="114" spans="1:7" ht="12.75">
      <c r="A114" s="230"/>
      <c r="B114" s="215" t="s">
        <v>55</v>
      </c>
      <c r="C114" s="204" t="s">
        <v>603</v>
      </c>
      <c r="D114" s="205" t="s">
        <v>546</v>
      </c>
      <c r="E114" s="206">
        <v>95079029</v>
      </c>
      <c r="F114" s="206">
        <v>99972545</v>
      </c>
      <c r="G114" s="379">
        <f>SUM(F114/E114)</f>
        <v>1.051467879420603</v>
      </c>
    </row>
    <row r="115" spans="1:7" ht="12.75">
      <c r="A115" s="233"/>
      <c r="B115" s="215" t="s">
        <v>56</v>
      </c>
      <c r="C115" s="204" t="s">
        <v>602</v>
      </c>
      <c r="D115" s="205" t="s">
        <v>547</v>
      </c>
      <c r="E115" s="206">
        <v>0</v>
      </c>
      <c r="F115" s="206">
        <f>SUM('[7]művelődési ház'!$I$618)</f>
        <v>0</v>
      </c>
      <c r="G115" s="379"/>
    </row>
    <row r="116" spans="1:7" ht="13.5" thickBot="1">
      <c r="A116" s="236"/>
      <c r="B116" s="931" t="s">
        <v>28</v>
      </c>
      <c r="C116" s="932"/>
      <c r="D116" s="237"/>
      <c r="E116" s="238">
        <f>SUM(E107,E110,E113,E100)</f>
        <v>95717445</v>
      </c>
      <c r="F116" s="238">
        <f>SUM(F107,F110,F113,F100)</f>
        <v>100065520</v>
      </c>
      <c r="G116" s="404">
        <f>SUM(F116/E116)</f>
        <v>1.0454261498517852</v>
      </c>
    </row>
    <row r="117" spans="1:7" ht="13.5" thickBot="1">
      <c r="A117" s="239"/>
      <c r="B117" s="933" t="s">
        <v>232</v>
      </c>
      <c r="C117" s="934"/>
      <c r="D117" s="240"/>
      <c r="E117" s="241">
        <f>SUM(E99,E116)</f>
        <v>103898545</v>
      </c>
      <c r="F117" s="241">
        <f>SUM(F99,F116)</f>
        <v>108260520</v>
      </c>
      <c r="G117" s="394">
        <f>SUM(F117/E117)</f>
        <v>1.0419830229576361</v>
      </c>
    </row>
    <row r="118" spans="1:7" ht="13.5" thickBot="1">
      <c r="A118" s="195"/>
      <c r="B118" s="195"/>
      <c r="C118" s="197"/>
      <c r="D118" s="197"/>
      <c r="E118" s="242"/>
      <c r="F118" s="242"/>
      <c r="G118" s="395"/>
    </row>
    <row r="119" spans="1:7" ht="12.75">
      <c r="A119" s="243" t="s">
        <v>55</v>
      </c>
      <c r="B119" s="908" t="s">
        <v>81</v>
      </c>
      <c r="C119" s="908"/>
      <c r="D119" s="244"/>
      <c r="E119" s="245">
        <f>SUM(E90:E91,E101,E108,E111,E114,E93:E94)</f>
        <v>103898545</v>
      </c>
      <c r="F119" s="245">
        <f>SUM(F90:F91,F101,F108,F111,F114,F93:F94)</f>
        <v>108260520</v>
      </c>
      <c r="G119" s="396">
        <f>SUM(F119/E119)</f>
        <v>1.0419830229576361</v>
      </c>
    </row>
    <row r="120" spans="1:7" ht="13.5" thickBot="1">
      <c r="A120" s="230" t="s">
        <v>56</v>
      </c>
      <c r="B120" s="909" t="s">
        <v>29</v>
      </c>
      <c r="C120" s="909"/>
      <c r="D120" s="246"/>
      <c r="E120" s="209">
        <f>SUM(E95,E104,E109,E112,E115,E92)</f>
        <v>0</v>
      </c>
      <c r="F120" s="209">
        <f>SUM(F95,F104,F109,F112,F115,F92)</f>
        <v>0</v>
      </c>
      <c r="G120" s="403"/>
    </row>
    <row r="121" spans="1:7" ht="13.5" thickBot="1">
      <c r="A121" s="239"/>
      <c r="B121" s="933" t="s">
        <v>232</v>
      </c>
      <c r="C121" s="934"/>
      <c r="D121" s="247"/>
      <c r="E121" s="241">
        <f>SUM(E119:E120)</f>
        <v>103898545</v>
      </c>
      <c r="F121" s="241">
        <f>SUM(F119:F120)</f>
        <v>108260520</v>
      </c>
      <c r="G121" s="394">
        <f>SUM(F121/E121)</f>
        <v>1.0419830229576361</v>
      </c>
    </row>
    <row r="122" ht="12.75">
      <c r="G122" s="399"/>
    </row>
    <row r="123" ht="12.75">
      <c r="G123" s="399"/>
    </row>
    <row r="124" ht="12.75">
      <c r="G124" s="399"/>
    </row>
    <row r="125" ht="12.75">
      <c r="G125" s="399"/>
    </row>
    <row r="126" spans="1:7" ht="18.75" thickBot="1">
      <c r="A126" s="194" t="s">
        <v>173</v>
      </c>
      <c r="B126" s="195"/>
      <c r="C126" s="196" t="s">
        <v>284</v>
      </c>
      <c r="D126" s="197"/>
      <c r="E126" s="290"/>
      <c r="F126" s="290"/>
      <c r="G126" s="401" t="s">
        <v>524</v>
      </c>
    </row>
    <row r="127" spans="1:7" ht="12.75" customHeight="1">
      <c r="A127" s="919" t="s">
        <v>273</v>
      </c>
      <c r="B127" s="920"/>
      <c r="C127" s="921"/>
      <c r="D127" s="917" t="s">
        <v>290</v>
      </c>
      <c r="E127" s="199" t="s">
        <v>632</v>
      </c>
      <c r="F127" s="199" t="s">
        <v>655</v>
      </c>
      <c r="G127" s="402"/>
    </row>
    <row r="128" spans="1:7" ht="13.5" thickBot="1">
      <c r="A128" s="922"/>
      <c r="B128" s="923"/>
      <c r="C128" s="924"/>
      <c r="D128" s="918"/>
      <c r="E128" s="200" t="s">
        <v>164</v>
      </c>
      <c r="F128" s="200" t="s">
        <v>164</v>
      </c>
      <c r="G128" s="377" t="s">
        <v>222</v>
      </c>
    </row>
    <row r="129" spans="1:7" ht="12.75" customHeight="1">
      <c r="A129" s="905" t="s">
        <v>311</v>
      </c>
      <c r="B129" s="906"/>
      <c r="C129" s="907"/>
      <c r="D129" s="201"/>
      <c r="E129" s="202">
        <f>SUM(E130:E134)</f>
        <v>2528543</v>
      </c>
      <c r="F129" s="202">
        <f>SUM(F130:F134)</f>
        <v>2466900</v>
      </c>
      <c r="G129" s="380">
        <f>SUM(F129/E129)</f>
        <v>0.9756211383393519</v>
      </c>
    </row>
    <row r="130" spans="1:7" ht="12.75">
      <c r="A130" s="203" t="s">
        <v>55</v>
      </c>
      <c r="B130" s="204" t="s">
        <v>312</v>
      </c>
      <c r="C130" s="204"/>
      <c r="D130" s="205" t="s">
        <v>313</v>
      </c>
      <c r="E130" s="206">
        <v>0</v>
      </c>
      <c r="F130" s="206">
        <v>0</v>
      </c>
      <c r="G130" s="387"/>
    </row>
    <row r="131" spans="1:7" ht="12.75">
      <c r="A131" s="203" t="s">
        <v>56</v>
      </c>
      <c r="B131" s="204" t="s">
        <v>314</v>
      </c>
      <c r="C131" s="204"/>
      <c r="D131" s="205" t="s">
        <v>315</v>
      </c>
      <c r="E131" s="206">
        <v>0</v>
      </c>
      <c r="F131" s="206">
        <v>0</v>
      </c>
      <c r="G131" s="387"/>
    </row>
    <row r="132" spans="1:7" ht="12.75">
      <c r="A132" s="203" t="s">
        <v>57</v>
      </c>
      <c r="B132" s="204" t="s">
        <v>316</v>
      </c>
      <c r="C132" s="204"/>
      <c r="D132" s="205" t="s">
        <v>317</v>
      </c>
      <c r="E132" s="206">
        <v>0</v>
      </c>
      <c r="F132" s="206">
        <v>0</v>
      </c>
      <c r="G132" s="387"/>
    </row>
    <row r="133" spans="1:7" ht="12.75">
      <c r="A133" s="203" t="s">
        <v>114</v>
      </c>
      <c r="B133" s="204" t="s">
        <v>283</v>
      </c>
      <c r="C133" s="204"/>
      <c r="D133" s="205" t="s">
        <v>318</v>
      </c>
      <c r="E133" s="206">
        <v>0</v>
      </c>
      <c r="F133" s="206">
        <f>SUM('[4]ezüstkor'!$K$512)</f>
        <v>0</v>
      </c>
      <c r="G133" s="387"/>
    </row>
    <row r="134" spans="1:7" ht="13.5" thickBot="1">
      <c r="A134" s="203" t="s">
        <v>115</v>
      </c>
      <c r="B134" s="207" t="s">
        <v>103</v>
      </c>
      <c r="C134" s="207"/>
      <c r="D134" s="208" t="s">
        <v>319</v>
      </c>
      <c r="E134" s="209">
        <v>2528543</v>
      </c>
      <c r="F134" s="209">
        <v>2466900</v>
      </c>
      <c r="G134" s="387">
        <f>SUM(F134/E134)</f>
        <v>0.9756211383393519</v>
      </c>
    </row>
    <row r="135" spans="1:7" ht="12.75" customHeight="1">
      <c r="A135" s="905" t="s">
        <v>89</v>
      </c>
      <c r="B135" s="906"/>
      <c r="C135" s="907"/>
      <c r="D135" s="201"/>
      <c r="E135" s="202">
        <f>SUM(E136:E138)</f>
        <v>0</v>
      </c>
      <c r="F135" s="202">
        <f>SUM(F136:F138)</f>
        <v>0</v>
      </c>
      <c r="G135" s="380"/>
    </row>
    <row r="136" spans="1:7" ht="12.75">
      <c r="A136" s="203" t="s">
        <v>55</v>
      </c>
      <c r="B136" s="204" t="s">
        <v>88</v>
      </c>
      <c r="C136" s="204"/>
      <c r="D136" s="205" t="s">
        <v>320</v>
      </c>
      <c r="E136" s="206">
        <v>0</v>
      </c>
      <c r="F136" s="206">
        <f>SUM('[4]ezüstkor'!$K$566)</f>
        <v>0</v>
      </c>
      <c r="G136" s="387"/>
    </row>
    <row r="137" spans="1:7" ht="12.75">
      <c r="A137" s="203" t="s">
        <v>56</v>
      </c>
      <c r="B137" s="204" t="s">
        <v>90</v>
      </c>
      <c r="C137" s="204"/>
      <c r="D137" s="205" t="s">
        <v>330</v>
      </c>
      <c r="E137" s="206">
        <v>0</v>
      </c>
      <c r="F137" s="206">
        <f>SUM('[3]ezüstkor'!$M$210)</f>
        <v>0</v>
      </c>
      <c r="G137" s="387"/>
    </row>
    <row r="138" spans="1:7" ht="13.5" thickBot="1">
      <c r="A138" s="203" t="s">
        <v>57</v>
      </c>
      <c r="B138" s="207" t="s">
        <v>96</v>
      </c>
      <c r="C138" s="207"/>
      <c r="D138" s="208" t="s">
        <v>329</v>
      </c>
      <c r="E138" s="206">
        <v>0</v>
      </c>
      <c r="F138" s="206">
        <f>SUM('[4]ezüstkor'!$K$575)</f>
        <v>0</v>
      </c>
      <c r="G138" s="387"/>
    </row>
    <row r="139" spans="1:8" ht="13.5" thickBot="1">
      <c r="A139" s="222"/>
      <c r="B139" s="913" t="s">
        <v>48</v>
      </c>
      <c r="C139" s="914"/>
      <c r="D139" s="225"/>
      <c r="E139" s="226">
        <f>SUM(E129,E135)</f>
        <v>2528543</v>
      </c>
      <c r="F139" s="226">
        <f>SUM(F129,F135)</f>
        <v>2466900</v>
      </c>
      <c r="G139" s="385">
        <f>SUM(F139/E139)</f>
        <v>0.9756211383393519</v>
      </c>
      <c r="H139" s="350"/>
    </row>
    <row r="140" spans="1:7" ht="12.75">
      <c r="A140" s="905" t="s">
        <v>331</v>
      </c>
      <c r="B140" s="906"/>
      <c r="C140" s="907"/>
      <c r="D140" s="210" t="s">
        <v>332</v>
      </c>
      <c r="E140" s="202">
        <f>SUM(E144,E141)</f>
        <v>0</v>
      </c>
      <c r="F140" s="202">
        <f>SUM(F144,F141)</f>
        <v>0</v>
      </c>
      <c r="G140" s="380"/>
    </row>
    <row r="141" spans="1:7" ht="12.75" customHeight="1">
      <c r="A141" s="211" t="s">
        <v>55</v>
      </c>
      <c r="B141" s="911" t="s">
        <v>91</v>
      </c>
      <c r="C141" s="912"/>
      <c r="D141" s="213"/>
      <c r="E141" s="214">
        <f>SUM(E142:E143)</f>
        <v>0</v>
      </c>
      <c r="F141" s="214">
        <f>SUM(F142:F143)</f>
        <v>0</v>
      </c>
      <c r="G141" s="383"/>
    </row>
    <row r="142" spans="1:7" ht="12.75" customHeight="1">
      <c r="A142" s="211"/>
      <c r="B142" s="215" t="s">
        <v>55</v>
      </c>
      <c r="C142" s="216" t="s">
        <v>92</v>
      </c>
      <c r="D142" s="205"/>
      <c r="E142" s="206"/>
      <c r="F142" s="206"/>
      <c r="G142" s="387"/>
    </row>
    <row r="143" spans="1:7" ht="12.75">
      <c r="A143" s="211"/>
      <c r="B143" s="215" t="s">
        <v>56</v>
      </c>
      <c r="C143" s="216" t="s">
        <v>93</v>
      </c>
      <c r="D143" s="205"/>
      <c r="E143" s="206"/>
      <c r="F143" s="206"/>
      <c r="G143" s="387"/>
    </row>
    <row r="144" spans="1:7" ht="12.75">
      <c r="A144" s="211" t="s">
        <v>56</v>
      </c>
      <c r="B144" s="911" t="s">
        <v>94</v>
      </c>
      <c r="C144" s="912"/>
      <c r="D144" s="213"/>
      <c r="E144" s="214">
        <f>SUM(E146:E146)</f>
        <v>0</v>
      </c>
      <c r="F144" s="214">
        <f>SUM(F146:F146)</f>
        <v>0</v>
      </c>
      <c r="G144" s="388"/>
    </row>
    <row r="145" spans="1:7" ht="12.75" customHeight="1">
      <c r="A145" s="211"/>
      <c r="B145" s="215" t="s">
        <v>55</v>
      </c>
      <c r="C145" s="216" t="s">
        <v>92</v>
      </c>
      <c r="D145" s="205"/>
      <c r="E145" s="214"/>
      <c r="F145" s="214"/>
      <c r="G145" s="388"/>
    </row>
    <row r="146" spans="1:7" ht="13.5" thickBot="1">
      <c r="A146" s="217"/>
      <c r="B146" s="218" t="s">
        <v>56</v>
      </c>
      <c r="C146" s="219" t="s">
        <v>95</v>
      </c>
      <c r="D146" s="220"/>
      <c r="E146" s="263"/>
      <c r="F146" s="263"/>
      <c r="G146" s="525"/>
    </row>
    <row r="147" spans="1:7" ht="12.75" customHeight="1">
      <c r="A147" s="227" t="s">
        <v>55</v>
      </c>
      <c r="B147" s="915" t="s">
        <v>322</v>
      </c>
      <c r="C147" s="907"/>
      <c r="D147" s="228" t="s">
        <v>321</v>
      </c>
      <c r="E147" s="229">
        <f>SUM(E148:E149)</f>
        <v>377393</v>
      </c>
      <c r="F147" s="229">
        <f>SUM(F148:F149)</f>
        <v>573851</v>
      </c>
      <c r="G147" s="380">
        <f>SUM(F147/E147)</f>
        <v>1.5205660942306827</v>
      </c>
    </row>
    <row r="148" spans="1:7" ht="12.75">
      <c r="A148" s="230"/>
      <c r="B148" s="231" t="s">
        <v>55</v>
      </c>
      <c r="C148" s="232" t="s">
        <v>323</v>
      </c>
      <c r="D148" s="205" t="s">
        <v>324</v>
      </c>
      <c r="E148" s="206">
        <v>377393</v>
      </c>
      <c r="F148" s="206">
        <v>573851</v>
      </c>
      <c r="G148" s="384">
        <f>SUM(F148/E148)</f>
        <v>1.5205660942306827</v>
      </c>
    </row>
    <row r="149" spans="1:7" ht="13.5" customHeight="1">
      <c r="A149" s="233"/>
      <c r="B149" s="231" t="s">
        <v>56</v>
      </c>
      <c r="C149" s="232" t="s">
        <v>49</v>
      </c>
      <c r="D149" s="205"/>
      <c r="E149" s="206">
        <v>0</v>
      </c>
      <c r="F149" s="206"/>
      <c r="G149" s="387"/>
    </row>
    <row r="150" spans="1:7" ht="12.75">
      <c r="A150" s="234" t="s">
        <v>56</v>
      </c>
      <c r="B150" s="235" t="s">
        <v>333</v>
      </c>
      <c r="C150" s="235"/>
      <c r="D150" s="213" t="s">
        <v>334</v>
      </c>
      <c r="E150" s="214">
        <f>SUM(E151:E152)</f>
        <v>0</v>
      </c>
      <c r="F150" s="214">
        <f>SUM(F151:F152)</f>
        <v>0</v>
      </c>
      <c r="G150" s="388"/>
    </row>
    <row r="151" spans="1:7" ht="12.75">
      <c r="A151" s="230"/>
      <c r="B151" s="215" t="s">
        <v>55</v>
      </c>
      <c r="C151" s="204" t="s">
        <v>36</v>
      </c>
      <c r="D151" s="205"/>
      <c r="E151" s="206">
        <v>0</v>
      </c>
      <c r="F151" s="206">
        <v>0</v>
      </c>
      <c r="G151" s="387"/>
    </row>
    <row r="152" spans="1:7" ht="12.75">
      <c r="A152" s="233"/>
      <c r="B152" s="215" t="s">
        <v>56</v>
      </c>
      <c r="C152" s="204" t="s">
        <v>50</v>
      </c>
      <c r="D152" s="205"/>
      <c r="E152" s="206">
        <v>0</v>
      </c>
      <c r="F152" s="206">
        <v>0</v>
      </c>
      <c r="G152" s="387"/>
    </row>
    <row r="153" spans="1:7" ht="12.75" customHeight="1">
      <c r="A153" s="227" t="s">
        <v>57</v>
      </c>
      <c r="B153" s="911" t="s">
        <v>325</v>
      </c>
      <c r="C153" s="912"/>
      <c r="D153" s="213" t="s">
        <v>326</v>
      </c>
      <c r="E153" s="214">
        <f>SUM(E154:E155)</f>
        <v>87112202</v>
      </c>
      <c r="F153" s="214">
        <f>SUM(F154:F155)</f>
        <v>100523291</v>
      </c>
      <c r="G153" s="388">
        <f>SUM(F153/E153)</f>
        <v>1.153951899872764</v>
      </c>
    </row>
    <row r="154" spans="1:7" ht="12.75">
      <c r="A154" s="230"/>
      <c r="B154" s="215" t="s">
        <v>55</v>
      </c>
      <c r="C154" s="204" t="s">
        <v>604</v>
      </c>
      <c r="D154" s="205" t="s">
        <v>546</v>
      </c>
      <c r="E154" s="206">
        <v>87086802</v>
      </c>
      <c r="F154" s="206">
        <v>100189281</v>
      </c>
      <c r="G154" s="387">
        <f>SUM(F154/E154)</f>
        <v>1.1504530962108357</v>
      </c>
    </row>
    <row r="155" spans="1:7" ht="12.75">
      <c r="A155" s="233"/>
      <c r="B155" s="215" t="s">
        <v>56</v>
      </c>
      <c r="C155" s="204" t="s">
        <v>605</v>
      </c>
      <c r="D155" s="205" t="s">
        <v>547</v>
      </c>
      <c r="E155" s="206">
        <v>25400</v>
      </c>
      <c r="F155" s="206">
        <v>334010</v>
      </c>
      <c r="G155" s="387">
        <f>SUM(F155/E155)</f>
        <v>13.15</v>
      </c>
    </row>
    <row r="156" spans="1:7" ht="13.5" thickBot="1">
      <c r="A156" s="236"/>
      <c r="B156" s="931" t="s">
        <v>28</v>
      </c>
      <c r="C156" s="932"/>
      <c r="D156" s="237"/>
      <c r="E156" s="238">
        <f>SUM(E147,E150,E153,E140)</f>
        <v>87489595</v>
      </c>
      <c r="F156" s="238">
        <f>SUM(F147,F150,F153,F140)</f>
        <v>101097142</v>
      </c>
      <c r="G156" s="404">
        <f>SUM(F156/E156)</f>
        <v>1.1555333179905565</v>
      </c>
    </row>
    <row r="157" spans="1:7" ht="13.5" thickBot="1">
      <c r="A157" s="239"/>
      <c r="B157" s="903" t="s">
        <v>174</v>
      </c>
      <c r="C157" s="904"/>
      <c r="D157" s="240"/>
      <c r="E157" s="241">
        <f>SUM(E139,E156)</f>
        <v>90018138</v>
      </c>
      <c r="F157" s="241">
        <f>SUM(F139,F156)</f>
        <v>103564042</v>
      </c>
      <c r="G157" s="394">
        <f>SUM(F157/E157)</f>
        <v>1.150479717765324</v>
      </c>
    </row>
    <row r="158" spans="1:7" ht="13.5" thickBot="1">
      <c r="A158" s="195"/>
      <c r="B158" s="195"/>
      <c r="C158" s="197"/>
      <c r="D158" s="197"/>
      <c r="E158" s="242"/>
      <c r="F158" s="242"/>
      <c r="G158" s="395"/>
    </row>
    <row r="159" spans="1:7" ht="12.75">
      <c r="A159" s="243" t="s">
        <v>55</v>
      </c>
      <c r="B159" s="908" t="s">
        <v>81</v>
      </c>
      <c r="C159" s="908"/>
      <c r="D159" s="244"/>
      <c r="E159" s="245">
        <f>SUM(E130:E131,E141,E148,E151,E154,E133:E134)</f>
        <v>89992738</v>
      </c>
      <c r="F159" s="245">
        <f>SUM(F130:F131,F141,F148,F151,F154,F133:F134)</f>
        <v>103230032</v>
      </c>
      <c r="G159" s="396">
        <f>SUM(F159/E159)</f>
        <v>1.1470929132081746</v>
      </c>
    </row>
    <row r="160" spans="1:7" ht="13.5" thickBot="1">
      <c r="A160" s="230" t="s">
        <v>56</v>
      </c>
      <c r="B160" s="909" t="s">
        <v>29</v>
      </c>
      <c r="C160" s="909"/>
      <c r="D160" s="246"/>
      <c r="E160" s="209">
        <f>SUM(E135,E144,E149,E152,E155,E132)</f>
        <v>25400</v>
      </c>
      <c r="F160" s="209">
        <f>SUM(F135,F144,F149,F152,F155,F132)</f>
        <v>334010</v>
      </c>
      <c r="G160" s="403">
        <f>SUM(F160/E160)</f>
        <v>13.15</v>
      </c>
    </row>
    <row r="161" spans="1:7" ht="13.5" thickBot="1">
      <c r="A161" s="239"/>
      <c r="B161" s="903" t="s">
        <v>174</v>
      </c>
      <c r="C161" s="904"/>
      <c r="D161" s="247"/>
      <c r="E161" s="241">
        <f>SUM(E159:E160)</f>
        <v>90018138</v>
      </c>
      <c r="F161" s="241">
        <f>SUM(F159:F160)</f>
        <v>103564042</v>
      </c>
      <c r="G161" s="394">
        <f>SUM(F161/E161)</f>
        <v>1.150479717765324</v>
      </c>
    </row>
    <row r="162" ht="12.75">
      <c r="G162" s="399"/>
    </row>
    <row r="163" ht="12.75">
      <c r="G163" s="399"/>
    </row>
    <row r="164" ht="12.75">
      <c r="G164" s="399"/>
    </row>
    <row r="165" ht="12.75">
      <c r="G165" s="399"/>
    </row>
    <row r="166" spans="1:7" ht="18.75" thickBot="1">
      <c r="A166" s="194" t="s">
        <v>175</v>
      </c>
      <c r="B166" s="195"/>
      <c r="C166" s="196" t="s">
        <v>504</v>
      </c>
      <c r="D166" s="197"/>
      <c r="E166" s="290"/>
      <c r="F166" s="290"/>
      <c r="G166" s="401" t="s">
        <v>524</v>
      </c>
    </row>
    <row r="167" spans="1:7" ht="12.75" customHeight="1">
      <c r="A167" s="919" t="s">
        <v>273</v>
      </c>
      <c r="B167" s="920"/>
      <c r="C167" s="921"/>
      <c r="D167" s="917" t="s">
        <v>290</v>
      </c>
      <c r="E167" s="199" t="s">
        <v>632</v>
      </c>
      <c r="F167" s="199" t="s">
        <v>655</v>
      </c>
      <c r="G167" s="402"/>
    </row>
    <row r="168" spans="1:7" ht="13.5" thickBot="1">
      <c r="A168" s="922"/>
      <c r="B168" s="923"/>
      <c r="C168" s="924"/>
      <c r="D168" s="918"/>
      <c r="E168" s="200" t="s">
        <v>164</v>
      </c>
      <c r="F168" s="200" t="s">
        <v>164</v>
      </c>
      <c r="G168" s="377" t="s">
        <v>222</v>
      </c>
    </row>
    <row r="169" spans="1:7" ht="12.75" customHeight="1">
      <c r="A169" s="905" t="s">
        <v>311</v>
      </c>
      <c r="B169" s="906"/>
      <c r="C169" s="907"/>
      <c r="D169" s="201"/>
      <c r="E169" s="202">
        <f>SUM(E170:E174)</f>
        <v>10382368</v>
      </c>
      <c r="F169" s="202">
        <f>SUM(F170:F174)</f>
        <v>11705699</v>
      </c>
      <c r="G169" s="380">
        <f>SUM(F169/E169)</f>
        <v>1.1274594581891144</v>
      </c>
    </row>
    <row r="170" spans="1:7" ht="12.75">
      <c r="A170" s="203" t="s">
        <v>55</v>
      </c>
      <c r="B170" s="204" t="s">
        <v>312</v>
      </c>
      <c r="C170" s="204"/>
      <c r="D170" s="205" t="s">
        <v>313</v>
      </c>
      <c r="E170" s="206">
        <v>0</v>
      </c>
      <c r="F170" s="206">
        <v>0</v>
      </c>
      <c r="G170" s="387"/>
    </row>
    <row r="171" spans="1:7" ht="12.75">
      <c r="A171" s="203" t="s">
        <v>56</v>
      </c>
      <c r="B171" s="204" t="s">
        <v>314</v>
      </c>
      <c r="C171" s="204"/>
      <c r="D171" s="205" t="s">
        <v>315</v>
      </c>
      <c r="E171" s="206">
        <v>0</v>
      </c>
      <c r="F171" s="206">
        <v>0</v>
      </c>
      <c r="G171" s="387"/>
    </row>
    <row r="172" spans="1:7" ht="12.75">
      <c r="A172" s="203" t="s">
        <v>57</v>
      </c>
      <c r="B172" s="204" t="s">
        <v>316</v>
      </c>
      <c r="C172" s="204"/>
      <c r="D172" s="205" t="s">
        <v>317</v>
      </c>
      <c r="E172" s="206">
        <v>0</v>
      </c>
      <c r="F172" s="206">
        <v>0</v>
      </c>
      <c r="G172" s="387"/>
    </row>
    <row r="173" spans="1:7" ht="12.75">
      <c r="A173" s="203" t="s">
        <v>114</v>
      </c>
      <c r="B173" s="204" t="s">
        <v>283</v>
      </c>
      <c r="C173" s="204"/>
      <c r="D173" s="205" t="s">
        <v>318</v>
      </c>
      <c r="E173" s="206">
        <v>0</v>
      </c>
      <c r="F173" s="206">
        <v>0</v>
      </c>
      <c r="G173" s="387"/>
    </row>
    <row r="174" spans="1:7" ht="13.5" thickBot="1">
      <c r="A174" s="203" t="s">
        <v>115</v>
      </c>
      <c r="B174" s="207" t="s">
        <v>103</v>
      </c>
      <c r="C174" s="207"/>
      <c r="D174" s="208" t="s">
        <v>319</v>
      </c>
      <c r="E174" s="209">
        <v>10382368</v>
      </c>
      <c r="F174" s="209">
        <v>11705699</v>
      </c>
      <c r="G174" s="387">
        <f>SUM(F174/E174)</f>
        <v>1.1274594581891144</v>
      </c>
    </row>
    <row r="175" spans="1:7" ht="12.75" customHeight="1">
      <c r="A175" s="905" t="s">
        <v>89</v>
      </c>
      <c r="B175" s="906"/>
      <c r="C175" s="907"/>
      <c r="D175" s="201"/>
      <c r="E175" s="202">
        <f>SUM(E176:E178)</f>
        <v>0</v>
      </c>
      <c r="F175" s="202">
        <f>SUM(F176:F178)</f>
        <v>0</v>
      </c>
      <c r="G175" s="380"/>
    </row>
    <row r="176" spans="1:7" ht="12.75">
      <c r="A176" s="203" t="s">
        <v>55</v>
      </c>
      <c r="B176" s="204" t="s">
        <v>88</v>
      </c>
      <c r="C176" s="204"/>
      <c r="D176" s="205" t="s">
        <v>320</v>
      </c>
      <c r="E176" s="206">
        <v>0</v>
      </c>
      <c r="F176" s="206"/>
      <c r="G176" s="387"/>
    </row>
    <row r="177" spans="1:7" ht="12.75">
      <c r="A177" s="203" t="s">
        <v>56</v>
      </c>
      <c r="B177" s="204" t="s">
        <v>90</v>
      </c>
      <c r="C177" s="204"/>
      <c r="D177" s="205" t="s">
        <v>330</v>
      </c>
      <c r="E177" s="206"/>
      <c r="F177" s="206"/>
      <c r="G177" s="387"/>
    </row>
    <row r="178" spans="1:7" ht="13.5" thickBot="1">
      <c r="A178" s="203" t="s">
        <v>57</v>
      </c>
      <c r="B178" s="207" t="s">
        <v>96</v>
      </c>
      <c r="C178" s="207"/>
      <c r="D178" s="208" t="s">
        <v>329</v>
      </c>
      <c r="E178" s="206">
        <v>0</v>
      </c>
      <c r="F178" s="206"/>
      <c r="G178" s="387"/>
    </row>
    <row r="179" spans="1:7" ht="13.5" thickBot="1">
      <c r="A179" s="222"/>
      <c r="B179" s="913" t="s">
        <v>48</v>
      </c>
      <c r="C179" s="914"/>
      <c r="D179" s="225"/>
      <c r="E179" s="226">
        <f>SUM(E169,E175)</f>
        <v>10382368</v>
      </c>
      <c r="F179" s="226">
        <f>SUM(F169,F175)</f>
        <v>11705699</v>
      </c>
      <c r="G179" s="385">
        <f>SUM(F179/E179)</f>
        <v>1.1274594581891144</v>
      </c>
    </row>
    <row r="180" spans="1:7" ht="12.75">
      <c r="A180" s="905" t="s">
        <v>331</v>
      </c>
      <c r="B180" s="906"/>
      <c r="C180" s="907"/>
      <c r="D180" s="210" t="s">
        <v>332</v>
      </c>
      <c r="E180" s="202">
        <f>SUM(E184,E181)</f>
        <v>0</v>
      </c>
      <c r="F180" s="202">
        <f>SUM(F184,F181)</f>
        <v>0</v>
      </c>
      <c r="G180" s="380"/>
    </row>
    <row r="181" spans="1:7" ht="12.75" customHeight="1">
      <c r="A181" s="211" t="s">
        <v>55</v>
      </c>
      <c r="B181" s="911" t="s">
        <v>91</v>
      </c>
      <c r="C181" s="912"/>
      <c r="D181" s="213"/>
      <c r="E181" s="214">
        <f>SUM(E182:E183)</f>
        <v>0</v>
      </c>
      <c r="F181" s="214">
        <f>SUM(F182:F183)</f>
        <v>0</v>
      </c>
      <c r="G181" s="388"/>
    </row>
    <row r="182" spans="1:7" ht="12.75" customHeight="1">
      <c r="A182" s="211"/>
      <c r="B182" s="215" t="s">
        <v>55</v>
      </c>
      <c r="C182" s="216" t="s">
        <v>92</v>
      </c>
      <c r="D182" s="205"/>
      <c r="E182" s="206">
        <v>0</v>
      </c>
      <c r="F182" s="206"/>
      <c r="G182" s="387"/>
    </row>
    <row r="183" spans="1:7" ht="12.75">
      <c r="A183" s="211"/>
      <c r="B183" s="215" t="s">
        <v>56</v>
      </c>
      <c r="C183" s="216" t="s">
        <v>93</v>
      </c>
      <c r="D183" s="205"/>
      <c r="E183" s="206">
        <v>0</v>
      </c>
      <c r="F183" s="206"/>
      <c r="G183" s="387"/>
    </row>
    <row r="184" spans="1:7" ht="12.75">
      <c r="A184" s="211" t="s">
        <v>56</v>
      </c>
      <c r="B184" s="911" t="s">
        <v>94</v>
      </c>
      <c r="C184" s="912"/>
      <c r="D184" s="213"/>
      <c r="E184" s="214">
        <f>SUM(E186:E186)</f>
        <v>0</v>
      </c>
      <c r="F184" s="214">
        <f>SUM(F186:F186)</f>
        <v>0</v>
      </c>
      <c r="G184" s="388"/>
    </row>
    <row r="185" spans="1:7" ht="12.75" customHeight="1">
      <c r="A185" s="211"/>
      <c r="B185" s="215" t="s">
        <v>55</v>
      </c>
      <c r="C185" s="216" t="s">
        <v>92</v>
      </c>
      <c r="D185" s="205"/>
      <c r="E185" s="214"/>
      <c r="F185" s="214"/>
      <c r="G185" s="388"/>
    </row>
    <row r="186" spans="1:7" ht="13.5" thickBot="1">
      <c r="A186" s="217"/>
      <c r="B186" s="218" t="s">
        <v>56</v>
      </c>
      <c r="C186" s="219" t="s">
        <v>95</v>
      </c>
      <c r="D186" s="220"/>
      <c r="E186" s="263">
        <v>0</v>
      </c>
      <c r="F186" s="263"/>
      <c r="G186" s="525"/>
    </row>
    <row r="187" spans="1:7" ht="12.75" customHeight="1">
      <c r="A187" s="227" t="s">
        <v>55</v>
      </c>
      <c r="B187" s="915" t="s">
        <v>322</v>
      </c>
      <c r="C187" s="907"/>
      <c r="D187" s="228" t="s">
        <v>321</v>
      </c>
      <c r="E187" s="229">
        <f>SUM(E188:E189)</f>
        <v>1599824</v>
      </c>
      <c r="F187" s="229">
        <f>SUM(F188:F189)</f>
        <v>9021</v>
      </c>
      <c r="G187" s="386">
        <f>SUM(F187/E187)</f>
        <v>0.005638745261978818</v>
      </c>
    </row>
    <row r="188" spans="1:7" ht="12.75">
      <c r="A188" s="230"/>
      <c r="B188" s="231" t="s">
        <v>55</v>
      </c>
      <c r="C188" s="232" t="s">
        <v>323</v>
      </c>
      <c r="D188" s="205" t="s">
        <v>324</v>
      </c>
      <c r="E188" s="206">
        <v>1599824</v>
      </c>
      <c r="F188" s="206">
        <v>9021</v>
      </c>
      <c r="G188" s="387">
        <f>SUM(F188/E188)</f>
        <v>0.005638745261978818</v>
      </c>
    </row>
    <row r="189" spans="1:7" ht="14.25" customHeight="1">
      <c r="A189" s="233"/>
      <c r="B189" s="231" t="s">
        <v>56</v>
      </c>
      <c r="C189" s="232" t="s">
        <v>49</v>
      </c>
      <c r="D189" s="205"/>
      <c r="E189" s="206">
        <v>0</v>
      </c>
      <c r="F189" s="206">
        <v>0</v>
      </c>
      <c r="G189" s="387"/>
    </row>
    <row r="190" spans="1:7" ht="12.75">
      <c r="A190" s="234" t="s">
        <v>56</v>
      </c>
      <c r="B190" s="235" t="s">
        <v>333</v>
      </c>
      <c r="C190" s="235"/>
      <c r="D190" s="213" t="s">
        <v>334</v>
      </c>
      <c r="E190" s="214">
        <f>SUM(E191:E192)</f>
        <v>0</v>
      </c>
      <c r="F190" s="214">
        <f>SUM(F191:F192)</f>
        <v>0</v>
      </c>
      <c r="G190" s="387"/>
    </row>
    <row r="191" spans="1:7" ht="12.75">
      <c r="A191" s="230"/>
      <c r="B191" s="215" t="s">
        <v>55</v>
      </c>
      <c r="C191" s="204" t="s">
        <v>36</v>
      </c>
      <c r="D191" s="205"/>
      <c r="E191" s="206">
        <v>0</v>
      </c>
      <c r="F191" s="206">
        <v>0</v>
      </c>
      <c r="G191" s="387"/>
    </row>
    <row r="192" spans="1:7" ht="12.75">
      <c r="A192" s="233"/>
      <c r="B192" s="215" t="s">
        <v>56</v>
      </c>
      <c r="C192" s="204" t="s">
        <v>50</v>
      </c>
      <c r="D192" s="205"/>
      <c r="E192" s="206">
        <v>0</v>
      </c>
      <c r="F192" s="206">
        <v>0</v>
      </c>
      <c r="G192" s="387"/>
    </row>
    <row r="193" spans="1:7" ht="12.75" customHeight="1">
      <c r="A193" s="227" t="s">
        <v>57</v>
      </c>
      <c r="B193" s="911" t="s">
        <v>325</v>
      </c>
      <c r="C193" s="912"/>
      <c r="D193" s="213" t="s">
        <v>326</v>
      </c>
      <c r="E193" s="214">
        <f>SUM(E194:E195)</f>
        <v>304141604</v>
      </c>
      <c r="F193" s="214">
        <f>SUM(F194:F195)</f>
        <v>339837281</v>
      </c>
      <c r="G193" s="388">
        <f>SUM(F193/E193)</f>
        <v>1.117365321056175</v>
      </c>
    </row>
    <row r="194" spans="1:7" ht="12.75">
      <c r="A194" s="230"/>
      <c r="B194" s="215" t="s">
        <v>55</v>
      </c>
      <c r="C194" s="204" t="s">
        <v>606</v>
      </c>
      <c r="D194" s="205" t="s">
        <v>546</v>
      </c>
      <c r="E194" s="206">
        <v>304141604</v>
      </c>
      <c r="F194" s="206">
        <v>339337282</v>
      </c>
      <c r="G194" s="387">
        <f>SUM(F194/E194)</f>
        <v>1.1157213532680652</v>
      </c>
    </row>
    <row r="195" spans="1:7" ht="12.75">
      <c r="A195" s="233"/>
      <c r="B195" s="215" t="s">
        <v>56</v>
      </c>
      <c r="C195" s="204" t="s">
        <v>607</v>
      </c>
      <c r="D195" s="205" t="s">
        <v>547</v>
      </c>
      <c r="E195" s="206">
        <v>0</v>
      </c>
      <c r="F195" s="206">
        <v>499999</v>
      </c>
      <c r="G195" s="387"/>
    </row>
    <row r="196" spans="1:7" ht="13.5" thickBot="1">
      <c r="A196" s="236"/>
      <c r="B196" s="931" t="s">
        <v>28</v>
      </c>
      <c r="C196" s="932"/>
      <c r="D196" s="237"/>
      <c r="E196" s="238">
        <f>SUM(E187,E190,E193,E180)</f>
        <v>305741428</v>
      </c>
      <c r="F196" s="238">
        <f>SUM(F187,F190,F193,F180)</f>
        <v>339846302</v>
      </c>
      <c r="G196" s="398">
        <f>SUM(F196/E196)</f>
        <v>1.1115480954710528</v>
      </c>
    </row>
    <row r="197" spans="1:7" ht="13.5" thickBot="1">
      <c r="A197" s="239"/>
      <c r="B197" s="903" t="s">
        <v>512</v>
      </c>
      <c r="C197" s="904"/>
      <c r="D197" s="240"/>
      <c r="E197" s="241">
        <f>SUM(E179,E196)</f>
        <v>316123796</v>
      </c>
      <c r="F197" s="241">
        <f>SUM(F179,F196)</f>
        <v>351552001</v>
      </c>
      <c r="G197" s="394">
        <f>SUM(F197/E197)</f>
        <v>1.1120706680366448</v>
      </c>
    </row>
    <row r="198" spans="1:7" ht="13.5" thickBot="1">
      <c r="A198" s="195"/>
      <c r="B198" s="195"/>
      <c r="C198" s="197"/>
      <c r="D198" s="197"/>
      <c r="E198" s="242"/>
      <c r="F198" s="242"/>
      <c r="G198" s="395"/>
    </row>
    <row r="199" spans="1:7" ht="12.75">
      <c r="A199" s="243" t="s">
        <v>55</v>
      </c>
      <c r="B199" s="908" t="s">
        <v>81</v>
      </c>
      <c r="C199" s="908"/>
      <c r="D199" s="244"/>
      <c r="E199" s="245">
        <f>SUM(E170:E171,E181,E188,E191,E194,E173:E174)</f>
        <v>316123796</v>
      </c>
      <c r="F199" s="245">
        <f>SUM(F170:F171,F181,F188,F191,F194,F173:F174)</f>
        <v>351052002</v>
      </c>
      <c r="G199" s="396">
        <f>SUM(F199/E199)</f>
        <v>1.1104890123488205</v>
      </c>
    </row>
    <row r="200" spans="1:7" ht="13.5" thickBot="1">
      <c r="A200" s="230" t="s">
        <v>56</v>
      </c>
      <c r="B200" s="909" t="s">
        <v>29</v>
      </c>
      <c r="C200" s="909"/>
      <c r="D200" s="246"/>
      <c r="E200" s="209">
        <f>SUM(E175,E184,E189,E192,E195,E172)</f>
        <v>0</v>
      </c>
      <c r="F200" s="209">
        <f>SUM(F175,F184,F189,F192,F195,F172)</f>
        <v>499999</v>
      </c>
      <c r="G200" s="403"/>
    </row>
    <row r="201" spans="1:7" ht="13.5" thickBot="1">
      <c r="A201" s="239"/>
      <c r="B201" s="903" t="s">
        <v>512</v>
      </c>
      <c r="C201" s="904"/>
      <c r="D201" s="247"/>
      <c r="E201" s="241">
        <f>SUM(E199:E200)</f>
        <v>316123796</v>
      </c>
      <c r="F201" s="241">
        <f>SUM(F199:F200)</f>
        <v>351552001</v>
      </c>
      <c r="G201" s="394">
        <f>SUM(F201/E201)</f>
        <v>1.1120706680366448</v>
      </c>
    </row>
    <row r="202" ht="12.75">
      <c r="G202" s="399"/>
    </row>
    <row r="203" ht="12.75">
      <c r="G203" s="399"/>
    </row>
    <row r="204" ht="12.75">
      <c r="G204" s="399"/>
    </row>
  </sheetData>
  <sheetProtection/>
  <mergeCells count="76">
    <mergeCell ref="B197:C197"/>
    <mergeCell ref="B184:C184"/>
    <mergeCell ref="A169:C169"/>
    <mergeCell ref="A175:C175"/>
    <mergeCell ref="A167:C168"/>
    <mergeCell ref="B153:C153"/>
    <mergeCell ref="B159:C159"/>
    <mergeCell ref="B156:C156"/>
    <mergeCell ref="B157:C157"/>
    <mergeCell ref="B161:C161"/>
    <mergeCell ref="B160:C160"/>
    <mergeCell ref="B199:C199"/>
    <mergeCell ref="B200:C200"/>
    <mergeCell ref="B201:C201"/>
    <mergeCell ref="D167:D168"/>
    <mergeCell ref="B196:C196"/>
    <mergeCell ref="A180:C180"/>
    <mergeCell ref="B193:C193"/>
    <mergeCell ref="B187:C187"/>
    <mergeCell ref="B179:C179"/>
    <mergeCell ref="B181:C181"/>
    <mergeCell ref="D127:D128"/>
    <mergeCell ref="B101:C101"/>
    <mergeCell ref="A140:C140"/>
    <mergeCell ref="B107:C107"/>
    <mergeCell ref="A127:C128"/>
    <mergeCell ref="B116:C116"/>
    <mergeCell ref="B120:C120"/>
    <mergeCell ref="B121:C121"/>
    <mergeCell ref="A135:C135"/>
    <mergeCell ref="B139:C139"/>
    <mergeCell ref="A89:C89"/>
    <mergeCell ref="B99:C99"/>
    <mergeCell ref="B104:C104"/>
    <mergeCell ref="A100:C100"/>
    <mergeCell ref="B147:C147"/>
    <mergeCell ref="B144:C144"/>
    <mergeCell ref="B119:C119"/>
    <mergeCell ref="A129:C129"/>
    <mergeCell ref="B141:C141"/>
    <mergeCell ref="B117:C117"/>
    <mergeCell ref="B61:C61"/>
    <mergeCell ref="B81:C81"/>
    <mergeCell ref="B76:C76"/>
    <mergeCell ref="B80:C80"/>
    <mergeCell ref="A95:C95"/>
    <mergeCell ref="B79:C79"/>
    <mergeCell ref="A87:C88"/>
    <mergeCell ref="B77:C77"/>
    <mergeCell ref="B113:C113"/>
    <mergeCell ref="D87:D88"/>
    <mergeCell ref="B37:C37"/>
    <mergeCell ref="B38:C38"/>
    <mergeCell ref="B64:C64"/>
    <mergeCell ref="D47:D48"/>
    <mergeCell ref="A60:C60"/>
    <mergeCell ref="B73:C73"/>
    <mergeCell ref="B59:C59"/>
    <mergeCell ref="B67:C67"/>
    <mergeCell ref="A55:C55"/>
    <mergeCell ref="A1:G1"/>
    <mergeCell ref="A2:G2"/>
    <mergeCell ref="A8:C9"/>
    <mergeCell ref="D8:D9"/>
    <mergeCell ref="B34:C34"/>
    <mergeCell ref="A49:C49"/>
    <mergeCell ref="A47:C48"/>
    <mergeCell ref="B41:C41"/>
    <mergeCell ref="A16:C16"/>
    <mergeCell ref="B28:C28"/>
    <mergeCell ref="B22:C22"/>
    <mergeCell ref="A10:C10"/>
    <mergeCell ref="B42:C42"/>
    <mergeCell ref="B40:C40"/>
    <mergeCell ref="B25:C25"/>
    <mergeCell ref="A21:C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4" r:id="rId1"/>
  <headerFooter alignWithMargins="0">
    <oddHeader>&amp;R&amp;"Arial,Félkövér"&amp;8 3.sz.mell.Solymár NK.Önk.
&amp;"Arial,Normál"2019. évi költségvetési rendeletéhez</oddHeader>
    <oddFooter>&amp;L&amp;"Arial,Normál"&amp;8&amp;D&amp;C&amp;"Arial,Normál"&amp;8&amp;N/&amp;P&amp;R&amp;"Arial,Normál"&amp;8&amp;F</oddFooter>
  </headerFooter>
  <rowBreaks count="5" manualBreakCount="5">
    <brk id="45" max="255" man="1"/>
    <brk id="85" max="255" man="1"/>
    <brk id="124" max="255" man="1"/>
    <brk id="165" max="255" man="1"/>
    <brk id="20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3"/>
  <sheetViews>
    <sheetView workbookViewId="0" topLeftCell="A1">
      <selection activeCell="I114" sqref="I114"/>
    </sheetView>
  </sheetViews>
  <sheetFormatPr defaultColWidth="9.00390625" defaultRowHeight="12.75"/>
  <cols>
    <col min="1" max="3" width="3.75390625" style="195" customWidth="1"/>
    <col min="4" max="4" width="47.625" style="195" customWidth="1"/>
    <col min="5" max="5" width="7.75390625" style="407" customWidth="1"/>
    <col min="6" max="7" width="12.75390625" style="242" customWidth="1"/>
    <col min="8" max="8" width="13.75390625" style="242" customWidth="1"/>
    <col min="9" max="9" width="9.125" style="197" customWidth="1"/>
    <col min="10" max="10" width="12.00390625" style="197" bestFit="1" customWidth="1"/>
    <col min="11" max="11" width="10.125" style="197" bestFit="1" customWidth="1"/>
    <col min="12" max="16384" width="9.125" style="197" customWidth="1"/>
  </cols>
  <sheetData>
    <row r="1" spans="1:8" ht="15" customHeight="1">
      <c r="A1" s="916" t="s">
        <v>662</v>
      </c>
      <c r="B1" s="916"/>
      <c r="C1" s="916"/>
      <c r="D1" s="916"/>
      <c r="E1" s="916"/>
      <c r="F1" s="916"/>
      <c r="G1" s="916"/>
      <c r="H1" s="916"/>
    </row>
    <row r="2" spans="1:8" ht="15" customHeight="1">
      <c r="A2" s="916" t="s">
        <v>69</v>
      </c>
      <c r="B2" s="916"/>
      <c r="C2" s="916"/>
      <c r="D2" s="916"/>
      <c r="E2" s="916"/>
      <c r="F2" s="916"/>
      <c r="G2" s="916"/>
      <c r="H2" s="916"/>
    </row>
    <row r="3" spans="1:5" ht="15" customHeight="1">
      <c r="A3" s="169"/>
      <c r="B3" s="169"/>
      <c r="C3" s="169"/>
      <c r="D3" s="169"/>
      <c r="E3" s="406"/>
    </row>
    <row r="4" spans="6:8" ht="15" customHeight="1">
      <c r="F4" s="290"/>
      <c r="G4" s="290"/>
      <c r="H4" s="401" t="s">
        <v>524</v>
      </c>
    </row>
    <row r="5" spans="6:8" ht="9" customHeight="1" thickBot="1">
      <c r="F5" s="290"/>
      <c r="G5" s="290"/>
      <c r="H5" s="290"/>
    </row>
    <row r="6" spans="1:8" ht="18" customHeight="1">
      <c r="A6" s="919" t="s">
        <v>273</v>
      </c>
      <c r="B6" s="921"/>
      <c r="C6" s="921"/>
      <c r="D6" s="921"/>
      <c r="E6" s="917" t="s">
        <v>290</v>
      </c>
      <c r="F6" s="199" t="s">
        <v>632</v>
      </c>
      <c r="G6" s="199" t="s">
        <v>655</v>
      </c>
      <c r="H6" s="959" t="s">
        <v>166</v>
      </c>
    </row>
    <row r="7" spans="1:8" ht="25.5" customHeight="1" thickBot="1">
      <c r="A7" s="922"/>
      <c r="B7" s="924"/>
      <c r="C7" s="924"/>
      <c r="D7" s="924"/>
      <c r="E7" s="918"/>
      <c r="F7" s="200" t="s">
        <v>164</v>
      </c>
      <c r="G7" s="200" t="s">
        <v>164</v>
      </c>
      <c r="H7" s="960"/>
    </row>
    <row r="8" spans="1:8" ht="15" customHeight="1">
      <c r="A8" s="942" t="s">
        <v>55</v>
      </c>
      <c r="B8" s="936" t="s">
        <v>48</v>
      </c>
      <c r="C8" s="936"/>
      <c r="D8" s="936"/>
      <c r="E8" s="936"/>
      <c r="F8" s="936"/>
      <c r="G8" s="936"/>
      <c r="H8" s="937"/>
    </row>
    <row r="9" spans="1:8" ht="15" customHeight="1">
      <c r="A9" s="943"/>
      <c r="B9" s="952" t="s">
        <v>55</v>
      </c>
      <c r="C9" s="910" t="s">
        <v>369</v>
      </c>
      <c r="D9" s="910"/>
      <c r="E9" s="410" t="s">
        <v>370</v>
      </c>
      <c r="F9" s="392">
        <f>SUM(F10:F14)</f>
        <v>404092190</v>
      </c>
      <c r="G9" s="392">
        <f>SUM(G10:G14)</f>
        <v>427142717</v>
      </c>
      <c r="H9" s="393">
        <f aca="true" t="shared" si="0" ref="H9:H14">SUM(G9/F9)</f>
        <v>1.0570427431423508</v>
      </c>
    </row>
    <row r="10" spans="1:8" s="381" customFormat="1" ht="15" customHeight="1">
      <c r="A10" s="943"/>
      <c r="B10" s="953"/>
      <c r="C10" s="231" t="s">
        <v>55</v>
      </c>
      <c r="D10" s="262" t="s">
        <v>371</v>
      </c>
      <c r="E10" s="412" t="s">
        <v>479</v>
      </c>
      <c r="F10" s="206">
        <v>106000034</v>
      </c>
      <c r="G10" s="206">
        <v>126421207</v>
      </c>
      <c r="H10" s="387">
        <f t="shared" si="0"/>
        <v>1.1926525136774957</v>
      </c>
    </row>
    <row r="11" spans="1:8" s="381" customFormat="1" ht="15" customHeight="1">
      <c r="A11" s="943"/>
      <c r="B11" s="953"/>
      <c r="C11" s="231" t="s">
        <v>56</v>
      </c>
      <c r="D11" s="262" t="s">
        <v>372</v>
      </c>
      <c r="E11" s="412" t="s">
        <v>480</v>
      </c>
      <c r="F11" s="206">
        <v>126530867</v>
      </c>
      <c r="G11" s="206">
        <v>129996700</v>
      </c>
      <c r="H11" s="387">
        <f t="shared" si="0"/>
        <v>1.0273912056573515</v>
      </c>
    </row>
    <row r="12" spans="1:8" s="381" customFormat="1" ht="15" customHeight="1">
      <c r="A12" s="943"/>
      <c r="B12" s="953"/>
      <c r="C12" s="231" t="s">
        <v>57</v>
      </c>
      <c r="D12" s="262" t="s">
        <v>373</v>
      </c>
      <c r="E12" s="412" t="s">
        <v>481</v>
      </c>
      <c r="F12" s="206">
        <v>109740837</v>
      </c>
      <c r="G12" s="206">
        <v>105155260</v>
      </c>
      <c r="H12" s="387">
        <f t="shared" si="0"/>
        <v>0.9582144885590766</v>
      </c>
    </row>
    <row r="13" spans="1:8" s="381" customFormat="1" ht="15" customHeight="1">
      <c r="A13" s="943"/>
      <c r="B13" s="953"/>
      <c r="C13" s="231" t="s">
        <v>114</v>
      </c>
      <c r="D13" s="262" t="s">
        <v>374</v>
      </c>
      <c r="E13" s="412" t="s">
        <v>482</v>
      </c>
      <c r="F13" s="206">
        <v>13287010</v>
      </c>
      <c r="G13" s="206">
        <v>13481820</v>
      </c>
      <c r="H13" s="387">
        <f t="shared" si="0"/>
        <v>1.0146616883708224</v>
      </c>
    </row>
    <row r="14" spans="1:8" s="381" customFormat="1" ht="15" customHeight="1">
      <c r="A14" s="943"/>
      <c r="B14" s="954"/>
      <c r="C14" s="231" t="s">
        <v>115</v>
      </c>
      <c r="D14" s="262" t="s">
        <v>375</v>
      </c>
      <c r="E14" s="412" t="s">
        <v>315</v>
      </c>
      <c r="F14" s="206">
        <v>48533442</v>
      </c>
      <c r="G14" s="206">
        <v>52087730</v>
      </c>
      <c r="H14" s="387">
        <f t="shared" si="0"/>
        <v>1.0732337920726909</v>
      </c>
    </row>
    <row r="15" spans="1:8" ht="15" customHeight="1">
      <c r="A15" s="943"/>
      <c r="B15" s="946" t="s">
        <v>56</v>
      </c>
      <c r="C15" s="910" t="s">
        <v>377</v>
      </c>
      <c r="D15" s="910"/>
      <c r="E15" s="410" t="s">
        <v>376</v>
      </c>
      <c r="F15" s="392">
        <f>SUM(F16:F19)</f>
        <v>296913508</v>
      </c>
      <c r="G15" s="392">
        <f>SUM(G16:G19)</f>
        <v>77311764</v>
      </c>
      <c r="H15" s="393">
        <f aca="true" t="shared" si="1" ref="H15:H37">SUM(G15/F15)</f>
        <v>0.26038479865995184</v>
      </c>
    </row>
    <row r="16" spans="1:8" ht="17.25" customHeight="1">
      <c r="A16" s="943"/>
      <c r="B16" s="946"/>
      <c r="C16" s="231" t="s">
        <v>55</v>
      </c>
      <c r="D16" s="262" t="s">
        <v>566</v>
      </c>
      <c r="E16" s="412" t="s">
        <v>520</v>
      </c>
      <c r="F16" s="206">
        <f>287929528+8983980</f>
        <v>296913508</v>
      </c>
      <c r="G16" s="206">
        <v>77311764</v>
      </c>
      <c r="H16" s="387">
        <f>SUM(G16/F16)</f>
        <v>0.26038479865995184</v>
      </c>
    </row>
    <row r="17" spans="1:8" ht="15" customHeight="1" hidden="1">
      <c r="A17" s="943"/>
      <c r="B17" s="946"/>
      <c r="C17" s="231" t="s">
        <v>56</v>
      </c>
      <c r="D17" s="262"/>
      <c r="E17" s="412"/>
      <c r="F17" s="206"/>
      <c r="G17" s="206">
        <v>0</v>
      </c>
      <c r="H17" s="387"/>
    </row>
    <row r="18" spans="1:8" ht="15" customHeight="1" hidden="1">
      <c r="A18" s="943"/>
      <c r="B18" s="946"/>
      <c r="C18" s="231" t="s">
        <v>57</v>
      </c>
      <c r="D18" s="262"/>
      <c r="E18" s="412"/>
      <c r="F18" s="206"/>
      <c r="G18" s="206"/>
      <c r="H18" s="387" t="e">
        <f t="shared" si="1"/>
        <v>#DIV/0!</v>
      </c>
    </row>
    <row r="19" spans="1:8" ht="15" customHeight="1" hidden="1">
      <c r="A19" s="943"/>
      <c r="B19" s="946"/>
      <c r="C19" s="231" t="s">
        <v>114</v>
      </c>
      <c r="D19" s="262"/>
      <c r="E19" s="412"/>
      <c r="F19" s="206"/>
      <c r="G19" s="206"/>
      <c r="H19" s="387" t="e">
        <f t="shared" si="1"/>
        <v>#DIV/0!</v>
      </c>
    </row>
    <row r="20" spans="1:8" ht="15" customHeight="1">
      <c r="A20" s="943"/>
      <c r="B20" s="946" t="s">
        <v>57</v>
      </c>
      <c r="C20" s="910" t="s">
        <v>283</v>
      </c>
      <c r="D20" s="910"/>
      <c r="E20" s="410" t="s">
        <v>318</v>
      </c>
      <c r="F20" s="392">
        <f>SUM(F21:F28)</f>
        <v>800000000</v>
      </c>
      <c r="G20" s="392">
        <f>SUM(G21:G28)</f>
        <v>853500000</v>
      </c>
      <c r="H20" s="393">
        <f t="shared" si="1"/>
        <v>1.066875</v>
      </c>
    </row>
    <row r="21" spans="1:8" s="381" customFormat="1" ht="15" customHeight="1">
      <c r="A21" s="943"/>
      <c r="B21" s="946"/>
      <c r="C21" s="231" t="s">
        <v>55</v>
      </c>
      <c r="D21" s="262" t="s">
        <v>51</v>
      </c>
      <c r="E21" s="412" t="s">
        <v>484</v>
      </c>
      <c r="F21" s="206">
        <v>183500000</v>
      </c>
      <c r="G21" s="206">
        <v>190000000</v>
      </c>
      <c r="H21" s="387">
        <f t="shared" si="1"/>
        <v>1.0354223433242506</v>
      </c>
    </row>
    <row r="22" spans="1:8" s="381" customFormat="1" ht="15" customHeight="1">
      <c r="A22" s="943"/>
      <c r="B22" s="946"/>
      <c r="C22" s="231" t="s">
        <v>56</v>
      </c>
      <c r="D22" s="262" t="s">
        <v>52</v>
      </c>
      <c r="E22" s="412" t="s">
        <v>485</v>
      </c>
      <c r="F22" s="206">
        <v>119000000</v>
      </c>
      <c r="G22" s="206">
        <v>119000000</v>
      </c>
      <c r="H22" s="387">
        <f t="shared" si="1"/>
        <v>1</v>
      </c>
    </row>
    <row r="23" spans="1:8" s="381" customFormat="1" ht="15" customHeight="1">
      <c r="A23" s="943"/>
      <c r="B23" s="946"/>
      <c r="C23" s="231" t="s">
        <v>57</v>
      </c>
      <c r="D23" s="262" t="s">
        <v>378</v>
      </c>
      <c r="E23" s="412" t="s">
        <v>490</v>
      </c>
      <c r="F23" s="206">
        <v>2000000</v>
      </c>
      <c r="G23" s="206">
        <v>2000000</v>
      </c>
      <c r="H23" s="387">
        <f t="shared" si="1"/>
        <v>1</v>
      </c>
    </row>
    <row r="24" spans="1:8" s="381" customFormat="1" ht="15" customHeight="1">
      <c r="A24" s="943"/>
      <c r="B24" s="946"/>
      <c r="C24" s="231" t="s">
        <v>114</v>
      </c>
      <c r="D24" s="262" t="s">
        <v>155</v>
      </c>
      <c r="E24" s="412" t="s">
        <v>486</v>
      </c>
      <c r="F24" s="206">
        <v>440000000</v>
      </c>
      <c r="G24" s="206">
        <v>483000000</v>
      </c>
      <c r="H24" s="387">
        <f t="shared" si="1"/>
        <v>1.0977272727272727</v>
      </c>
    </row>
    <row r="25" spans="1:8" s="381" customFormat="1" ht="15" customHeight="1">
      <c r="A25" s="943"/>
      <c r="B25" s="946"/>
      <c r="C25" s="231" t="s">
        <v>115</v>
      </c>
      <c r="D25" s="262" t="s">
        <v>379</v>
      </c>
      <c r="E25" s="412" t="s">
        <v>487</v>
      </c>
      <c r="F25" s="206">
        <v>47000000</v>
      </c>
      <c r="G25" s="206">
        <v>48000000</v>
      </c>
      <c r="H25" s="387">
        <f t="shared" si="1"/>
        <v>1.0212765957446808</v>
      </c>
    </row>
    <row r="26" spans="1:8" s="381" customFormat="1" ht="15" customHeight="1">
      <c r="A26" s="943"/>
      <c r="B26" s="946"/>
      <c r="C26" s="231" t="s">
        <v>62</v>
      </c>
      <c r="D26" s="262" t="s">
        <v>125</v>
      </c>
      <c r="E26" s="412" t="s">
        <v>488</v>
      </c>
      <c r="F26" s="206">
        <f>SUM('[7]önkormányzat'!$I$713)</f>
        <v>0</v>
      </c>
      <c r="G26" s="206">
        <f>SUM('[7]önkormányzat'!$I$713)</f>
        <v>0</v>
      </c>
      <c r="H26" s="387">
        <v>0</v>
      </c>
    </row>
    <row r="27" spans="1:8" s="381" customFormat="1" ht="15" customHeight="1">
      <c r="A27" s="943"/>
      <c r="B27" s="946"/>
      <c r="C27" s="231" t="s">
        <v>64</v>
      </c>
      <c r="D27" s="262" t="s">
        <v>380</v>
      </c>
      <c r="E27" s="412" t="s">
        <v>489</v>
      </c>
      <c r="F27" s="206">
        <v>3500000</v>
      </c>
      <c r="G27" s="206">
        <v>3500000</v>
      </c>
      <c r="H27" s="387">
        <f t="shared" si="1"/>
        <v>1</v>
      </c>
    </row>
    <row r="28" spans="1:8" s="381" customFormat="1" ht="15" customHeight="1">
      <c r="A28" s="943"/>
      <c r="B28" s="946"/>
      <c r="C28" s="231" t="s">
        <v>66</v>
      </c>
      <c r="D28" s="262" t="s">
        <v>483</v>
      </c>
      <c r="E28" s="412" t="s">
        <v>490</v>
      </c>
      <c r="F28" s="206">
        <v>5000000</v>
      </c>
      <c r="G28" s="206">
        <v>8000000</v>
      </c>
      <c r="H28" s="387">
        <f t="shared" si="1"/>
        <v>1.6</v>
      </c>
    </row>
    <row r="29" spans="1:8" s="381" customFormat="1" ht="15" customHeight="1">
      <c r="A29" s="943"/>
      <c r="B29" s="260" t="s">
        <v>114</v>
      </c>
      <c r="C29" s="910" t="s">
        <v>103</v>
      </c>
      <c r="D29" s="910"/>
      <c r="E29" s="410" t="s">
        <v>319</v>
      </c>
      <c r="F29" s="392">
        <f>SUM(F30:F36)</f>
        <v>92599785</v>
      </c>
      <c r="G29" s="392">
        <f>SUM(G30:G36)</f>
        <v>79100373</v>
      </c>
      <c r="H29" s="393">
        <f t="shared" si="1"/>
        <v>0.8542176744794818</v>
      </c>
    </row>
    <row r="30" spans="1:8" s="381" customFormat="1" ht="15" customHeight="1">
      <c r="A30" s="943"/>
      <c r="B30" s="260"/>
      <c r="C30" s="231" t="s">
        <v>55</v>
      </c>
      <c r="D30" s="204" t="s">
        <v>381</v>
      </c>
      <c r="E30" s="412" t="s">
        <v>382</v>
      </c>
      <c r="F30" s="206">
        <f>8028588+500000+6430000</f>
        <v>14958588</v>
      </c>
      <c r="G30" s="206">
        <f>7528588+400000+8180000</f>
        <v>16108588</v>
      </c>
      <c r="H30" s="387">
        <f t="shared" si="1"/>
        <v>1.0768789139723616</v>
      </c>
    </row>
    <row r="31" spans="1:8" s="381" customFormat="1" ht="15" customHeight="1">
      <c r="A31" s="943"/>
      <c r="B31" s="260"/>
      <c r="C31" s="231" t="s">
        <v>56</v>
      </c>
      <c r="D31" s="204" t="s">
        <v>664</v>
      </c>
      <c r="E31" s="412" t="s">
        <v>383</v>
      </c>
      <c r="F31" s="206">
        <v>22243200</v>
      </c>
      <c r="G31" s="206">
        <v>22243200</v>
      </c>
      <c r="H31" s="387">
        <f t="shared" si="1"/>
        <v>1</v>
      </c>
    </row>
    <row r="32" spans="1:8" s="381" customFormat="1" ht="15" customHeight="1">
      <c r="A32" s="943"/>
      <c r="B32" s="260"/>
      <c r="C32" s="231" t="s">
        <v>57</v>
      </c>
      <c r="D32" s="204" t="s">
        <v>384</v>
      </c>
      <c r="E32" s="412" t="s">
        <v>385</v>
      </c>
      <c r="F32" s="206">
        <f>13192518+2528543+8798239</f>
        <v>24519300</v>
      </c>
      <c r="G32" s="206">
        <f>13192518+2466900+9925314</f>
        <v>25584732</v>
      </c>
      <c r="H32" s="387">
        <f t="shared" si="1"/>
        <v>1.0434527902509452</v>
      </c>
    </row>
    <row r="33" spans="1:8" s="381" customFormat="1" ht="15" customHeight="1">
      <c r="A33" s="943"/>
      <c r="B33" s="260"/>
      <c r="C33" s="231" t="s">
        <v>114</v>
      </c>
      <c r="D33" s="204" t="s">
        <v>386</v>
      </c>
      <c r="E33" s="412" t="s">
        <v>387</v>
      </c>
      <c r="F33" s="206">
        <f>27408468+135000+1736100+1583129</f>
        <v>30862697</v>
      </c>
      <c r="G33" s="206">
        <f>13368468+1779385</f>
        <v>15147853</v>
      </c>
      <c r="H33" s="387">
        <f t="shared" si="1"/>
        <v>0.4908142992169479</v>
      </c>
    </row>
    <row r="34" spans="1:8" s="381" customFormat="1" ht="15" customHeight="1">
      <c r="A34" s="943"/>
      <c r="B34" s="260"/>
      <c r="C34" s="231" t="s">
        <v>115</v>
      </c>
      <c r="D34" s="204" t="s">
        <v>401</v>
      </c>
      <c r="E34" s="412" t="s">
        <v>400</v>
      </c>
      <c r="F34" s="206">
        <f>SUM('[7]óvoda'!$I$534)</f>
        <v>0</v>
      </c>
      <c r="G34" s="206">
        <f>SUM('[7]óvoda'!$I$534)</f>
        <v>0</v>
      </c>
      <c r="H34" s="387">
        <v>0</v>
      </c>
    </row>
    <row r="35" spans="1:8" s="381" customFormat="1" ht="15" customHeight="1">
      <c r="A35" s="943"/>
      <c r="B35" s="231"/>
      <c r="C35" s="231" t="s">
        <v>62</v>
      </c>
      <c r="D35" s="204" t="s">
        <v>388</v>
      </c>
      <c r="E35" s="412" t="s">
        <v>389</v>
      </c>
      <c r="F35" s="206">
        <f>5000+1000</f>
        <v>6000</v>
      </c>
      <c r="G35" s="206">
        <f>5000+1000</f>
        <v>6000</v>
      </c>
      <c r="H35" s="387">
        <f t="shared" si="1"/>
        <v>1</v>
      </c>
    </row>
    <row r="36" spans="1:8" s="381" customFormat="1" ht="15" customHeight="1">
      <c r="A36" s="944"/>
      <c r="B36" s="415"/>
      <c r="C36" s="231" t="s">
        <v>64</v>
      </c>
      <c r="D36" s="207" t="s">
        <v>399</v>
      </c>
      <c r="E36" s="416" t="s">
        <v>491</v>
      </c>
      <c r="F36" s="209">
        <v>10000</v>
      </c>
      <c r="G36" s="209">
        <v>10000</v>
      </c>
      <c r="H36" s="387">
        <f t="shared" si="1"/>
        <v>1</v>
      </c>
    </row>
    <row r="37" spans="1:8" ht="15" customHeight="1" thickBot="1">
      <c r="A37" s="944"/>
      <c r="B37" s="941" t="s">
        <v>40</v>
      </c>
      <c r="C37" s="941"/>
      <c r="D37" s="941"/>
      <c r="E37" s="417"/>
      <c r="F37" s="418">
        <f>SUM(F9,F15,F20,F29)</f>
        <v>1593605483</v>
      </c>
      <c r="G37" s="418">
        <f>SUM(G9,G15,G20,G29)</f>
        <v>1437054854</v>
      </c>
      <c r="H37" s="419">
        <f t="shared" si="1"/>
        <v>0.9017632465060991</v>
      </c>
    </row>
    <row r="38" spans="1:8" ht="15" customHeight="1">
      <c r="A38" s="942" t="s">
        <v>57</v>
      </c>
      <c r="B38" s="420" t="s">
        <v>89</v>
      </c>
      <c r="C38" s="421"/>
      <c r="D38" s="421"/>
      <c r="E38" s="422" t="s">
        <v>320</v>
      </c>
      <c r="F38" s="421"/>
      <c r="G38" s="421"/>
      <c r="H38" s="423"/>
    </row>
    <row r="39" spans="1:8" ht="15" customHeight="1">
      <c r="A39" s="943"/>
      <c r="B39" s="946" t="s">
        <v>55</v>
      </c>
      <c r="C39" s="910" t="s">
        <v>104</v>
      </c>
      <c r="D39" s="910"/>
      <c r="E39" s="424" t="s">
        <v>320</v>
      </c>
      <c r="F39" s="392">
        <f>SUM(F40:F44)</f>
        <v>65015605</v>
      </c>
      <c r="G39" s="392">
        <f>SUM(G40:G44)</f>
        <v>8000000</v>
      </c>
      <c r="H39" s="393">
        <f>SUM(G39/F39)</f>
        <v>0.12304738224000222</v>
      </c>
    </row>
    <row r="40" spans="1:8" ht="15" customHeight="1">
      <c r="A40" s="943"/>
      <c r="B40" s="946"/>
      <c r="C40" s="231" t="s">
        <v>55</v>
      </c>
      <c r="D40" s="262" t="s">
        <v>105</v>
      </c>
      <c r="E40" s="425" t="s">
        <v>390</v>
      </c>
      <c r="F40" s="206">
        <v>0</v>
      </c>
      <c r="G40" s="206">
        <v>0</v>
      </c>
      <c r="H40" s="387"/>
    </row>
    <row r="41" spans="1:8" ht="15" customHeight="1">
      <c r="A41" s="943"/>
      <c r="B41" s="946"/>
      <c r="C41" s="231" t="s">
        <v>56</v>
      </c>
      <c r="D41" s="262" t="s">
        <v>106</v>
      </c>
      <c r="E41" s="425" t="s">
        <v>493</v>
      </c>
      <c r="F41" s="206">
        <f>10000000+55000000</f>
        <v>65000000</v>
      </c>
      <c r="G41" s="206">
        <v>8000000</v>
      </c>
      <c r="H41" s="387">
        <f>SUM(G41/F41)</f>
        <v>0.12307692307692308</v>
      </c>
    </row>
    <row r="42" spans="1:8" ht="15" customHeight="1">
      <c r="A42" s="943"/>
      <c r="B42" s="946"/>
      <c r="C42" s="231" t="s">
        <v>57</v>
      </c>
      <c r="D42" s="262" t="s">
        <v>107</v>
      </c>
      <c r="E42" s="425" t="s">
        <v>492</v>
      </c>
      <c r="F42" s="206">
        <v>15605</v>
      </c>
      <c r="G42" s="206"/>
      <c r="H42" s="387">
        <f>SUM(G42/F42)</f>
        <v>0</v>
      </c>
    </row>
    <row r="43" spans="1:8" ht="22.5">
      <c r="A43" s="943"/>
      <c r="B43" s="946"/>
      <c r="C43" s="231" t="s">
        <v>114</v>
      </c>
      <c r="D43" s="262" t="s">
        <v>108</v>
      </c>
      <c r="E43" s="426" t="s">
        <v>494</v>
      </c>
      <c r="F43" s="206">
        <v>0</v>
      </c>
      <c r="G43" s="206">
        <v>0</v>
      </c>
      <c r="H43" s="387"/>
    </row>
    <row r="44" spans="1:8" ht="15" customHeight="1">
      <c r="A44" s="943"/>
      <c r="B44" s="946"/>
      <c r="C44" s="231" t="s">
        <v>115</v>
      </c>
      <c r="D44" s="262" t="s">
        <v>109</v>
      </c>
      <c r="E44" s="425" t="s">
        <v>567</v>
      </c>
      <c r="F44" s="206">
        <v>0</v>
      </c>
      <c r="G44" s="206">
        <v>0</v>
      </c>
      <c r="H44" s="387"/>
    </row>
    <row r="45" spans="1:10" ht="15" customHeight="1">
      <c r="A45" s="943"/>
      <c r="B45" s="946" t="s">
        <v>56</v>
      </c>
      <c r="C45" s="910" t="s">
        <v>96</v>
      </c>
      <c r="D45" s="910"/>
      <c r="E45" s="424" t="s">
        <v>329</v>
      </c>
      <c r="F45" s="392">
        <f>SUM(F46:F48)</f>
        <v>265500</v>
      </c>
      <c r="G45" s="392">
        <f>SUM(G46:G48)</f>
        <v>6265500</v>
      </c>
      <c r="H45" s="393">
        <f>SUM(G45/F45)</f>
        <v>23.598870056497177</v>
      </c>
      <c r="J45" s="427"/>
    </row>
    <row r="46" spans="1:10" ht="15" customHeight="1">
      <c r="A46" s="943"/>
      <c r="B46" s="946"/>
      <c r="C46" s="231" t="s">
        <v>55</v>
      </c>
      <c r="D46" s="262" t="s">
        <v>666</v>
      </c>
      <c r="E46" s="425" t="s">
        <v>665</v>
      </c>
      <c r="F46" s="206">
        <v>265500</v>
      </c>
      <c r="G46" s="206">
        <v>6265500</v>
      </c>
      <c r="H46" s="387">
        <f>SUM(G46/F46)</f>
        <v>23.598870056497177</v>
      </c>
      <c r="J46" s="427"/>
    </row>
    <row r="47" spans="1:10" ht="15" customHeight="1">
      <c r="A47" s="943"/>
      <c r="B47" s="946"/>
      <c r="C47" s="231" t="s">
        <v>56</v>
      </c>
      <c r="D47" s="262" t="s">
        <v>599</v>
      </c>
      <c r="E47" s="425"/>
      <c r="F47" s="206">
        <v>0</v>
      </c>
      <c r="G47" s="206">
        <v>0</v>
      </c>
      <c r="H47" s="387">
        <v>0</v>
      </c>
      <c r="J47" s="427"/>
    </row>
    <row r="48" spans="1:10" ht="15" customHeight="1" hidden="1">
      <c r="A48" s="943"/>
      <c r="B48" s="946"/>
      <c r="C48" s="231" t="s">
        <v>57</v>
      </c>
      <c r="D48" s="262"/>
      <c r="E48" s="425"/>
      <c r="F48" s="206"/>
      <c r="G48" s="206">
        <v>0</v>
      </c>
      <c r="H48" s="387"/>
      <c r="J48" s="427"/>
    </row>
    <row r="49" spans="1:8" ht="15" customHeight="1">
      <c r="A49" s="943"/>
      <c r="B49" s="946" t="s">
        <v>57</v>
      </c>
      <c r="C49" s="910" t="s">
        <v>46</v>
      </c>
      <c r="D49" s="910"/>
      <c r="E49" s="424"/>
      <c r="F49" s="392">
        <f>SUM(F50:F52)</f>
        <v>0</v>
      </c>
      <c r="G49" s="392">
        <f>SUM(G50:G52)</f>
        <v>0</v>
      </c>
      <c r="H49" s="393"/>
    </row>
    <row r="50" spans="1:8" ht="15" customHeight="1">
      <c r="A50" s="943"/>
      <c r="B50" s="946"/>
      <c r="C50" s="231" t="s">
        <v>55</v>
      </c>
      <c r="D50" s="262" t="s">
        <v>128</v>
      </c>
      <c r="E50" s="425"/>
      <c r="F50" s="206">
        <v>0</v>
      </c>
      <c r="G50" s="206">
        <v>0</v>
      </c>
      <c r="H50" s="387"/>
    </row>
    <row r="51" spans="1:8" ht="15" customHeight="1">
      <c r="A51" s="943"/>
      <c r="B51" s="946"/>
      <c r="C51" s="231" t="s">
        <v>56</v>
      </c>
      <c r="D51" s="262" t="s">
        <v>609</v>
      </c>
      <c r="E51" s="425"/>
      <c r="F51" s="206">
        <v>0</v>
      </c>
      <c r="G51" s="206">
        <v>0</v>
      </c>
      <c r="H51" s="387"/>
    </row>
    <row r="52" spans="1:8" ht="15" customHeight="1">
      <c r="A52" s="943"/>
      <c r="B52" s="946"/>
      <c r="C52" s="231" t="s">
        <v>57</v>
      </c>
      <c r="D52" s="262" t="s">
        <v>119</v>
      </c>
      <c r="E52" s="425"/>
      <c r="F52" s="206">
        <v>0</v>
      </c>
      <c r="G52" s="206">
        <v>0</v>
      </c>
      <c r="H52" s="387"/>
    </row>
    <row r="53" spans="1:8" ht="15" customHeight="1">
      <c r="A53" s="943"/>
      <c r="B53" s="946" t="s">
        <v>114</v>
      </c>
      <c r="C53" s="910" t="s">
        <v>41</v>
      </c>
      <c r="D53" s="910"/>
      <c r="E53" s="424"/>
      <c r="F53" s="392">
        <f>SUM(F54:F55)</f>
        <v>0</v>
      </c>
      <c r="G53" s="392">
        <f>SUM(G54:G55)</f>
        <v>0</v>
      </c>
      <c r="H53" s="393"/>
    </row>
    <row r="54" spans="1:8" ht="15" customHeight="1">
      <c r="A54" s="943"/>
      <c r="B54" s="946"/>
      <c r="C54" s="231" t="s">
        <v>55</v>
      </c>
      <c r="D54" s="262" t="s">
        <v>42</v>
      </c>
      <c r="E54" s="425"/>
      <c r="F54" s="206">
        <v>0</v>
      </c>
      <c r="G54" s="206">
        <v>0</v>
      </c>
      <c r="H54" s="387"/>
    </row>
    <row r="55" spans="1:8" ht="15" customHeight="1">
      <c r="A55" s="943"/>
      <c r="B55" s="946"/>
      <c r="C55" s="231" t="s">
        <v>56</v>
      </c>
      <c r="D55" s="262" t="s">
        <v>43</v>
      </c>
      <c r="E55" s="425"/>
      <c r="F55" s="206">
        <v>0</v>
      </c>
      <c r="G55" s="206">
        <v>0</v>
      </c>
      <c r="H55" s="387"/>
    </row>
    <row r="56" spans="1:8" ht="15" customHeight="1" thickBot="1">
      <c r="A56" s="949"/>
      <c r="B56" s="948" t="s">
        <v>86</v>
      </c>
      <c r="C56" s="948"/>
      <c r="D56" s="948"/>
      <c r="E56" s="429"/>
      <c r="F56" s="430">
        <f>SUM(F39,F45,F49,F53,)</f>
        <v>65281105</v>
      </c>
      <c r="G56" s="430">
        <f>SUM(G39,G45,G49,G53,)</f>
        <v>14265500</v>
      </c>
      <c r="H56" s="431">
        <f>SUM(G56/F56)</f>
        <v>0.21852418092493991</v>
      </c>
    </row>
    <row r="57" spans="1:8" ht="15" customHeight="1" thickBot="1">
      <c r="A57" s="942" t="s">
        <v>114</v>
      </c>
      <c r="B57" s="936" t="s">
        <v>22</v>
      </c>
      <c r="C57" s="936"/>
      <c r="D57" s="936"/>
      <c r="E57" s="936"/>
      <c r="F57" s="936"/>
      <c r="G57" s="936"/>
      <c r="H57" s="937"/>
    </row>
    <row r="58" spans="1:8" ht="15" customHeight="1" hidden="1">
      <c r="A58" s="947"/>
      <c r="B58" s="432" t="s">
        <v>55</v>
      </c>
      <c r="C58" s="950"/>
      <c r="D58" s="951"/>
      <c r="E58" s="433"/>
      <c r="F58" s="434">
        <f>SUM(F59:F60)</f>
        <v>0</v>
      </c>
      <c r="G58" s="434">
        <f>SUM(G59:G60)</f>
        <v>0</v>
      </c>
      <c r="H58" s="393" t="e">
        <f>SUM(G58/F58)</f>
        <v>#DIV/0!</v>
      </c>
    </row>
    <row r="59" spans="1:8" ht="15" customHeight="1" hidden="1">
      <c r="A59" s="947"/>
      <c r="B59" s="435"/>
      <c r="C59" s="231" t="s">
        <v>55</v>
      </c>
      <c r="D59" s="435"/>
      <c r="E59" s="436"/>
      <c r="F59" s="437"/>
      <c r="G59" s="437"/>
      <c r="H59" s="387" t="e">
        <f>SUM(G59/F59)</f>
        <v>#DIV/0!</v>
      </c>
    </row>
    <row r="60" spans="1:8" ht="15" customHeight="1" hidden="1">
      <c r="A60" s="947"/>
      <c r="B60" s="435"/>
      <c r="C60" s="231" t="s">
        <v>56</v>
      </c>
      <c r="D60" s="435"/>
      <c r="E60" s="436"/>
      <c r="F60" s="437"/>
      <c r="G60" s="437"/>
      <c r="H60" s="387" t="e">
        <f>SUM(G60/F60)</f>
        <v>#DIV/0!</v>
      </c>
    </row>
    <row r="61" spans="1:8" ht="15" customHeight="1" hidden="1">
      <c r="A61" s="943"/>
      <c r="B61" s="260" t="s">
        <v>56</v>
      </c>
      <c r="C61" s="910"/>
      <c r="D61" s="910"/>
      <c r="E61" s="424"/>
      <c r="F61" s="392"/>
      <c r="G61" s="392"/>
      <c r="H61" s="393" t="e">
        <f>SUM(G61/F61)</f>
        <v>#DIV/0!</v>
      </c>
    </row>
    <row r="62" spans="1:8" ht="15" customHeight="1" hidden="1">
      <c r="A62" s="943"/>
      <c r="B62" s="946" t="s">
        <v>57</v>
      </c>
      <c r="C62" s="910"/>
      <c r="D62" s="910"/>
      <c r="E62" s="424"/>
      <c r="F62" s="392">
        <f>SUM(F63:F65)</f>
        <v>0</v>
      </c>
      <c r="G62" s="392">
        <f>SUM(G63:G65)</f>
        <v>0</v>
      </c>
      <c r="H62" s="393"/>
    </row>
    <row r="63" spans="1:8" ht="15" customHeight="1" hidden="1">
      <c r="A63" s="943"/>
      <c r="B63" s="946"/>
      <c r="C63" s="231"/>
      <c r="D63" s="262"/>
      <c r="E63" s="425"/>
      <c r="F63" s="206">
        <v>0</v>
      </c>
      <c r="G63" s="206">
        <v>0</v>
      </c>
      <c r="H63" s="387"/>
    </row>
    <row r="64" spans="1:8" ht="15" customHeight="1" hidden="1">
      <c r="A64" s="943"/>
      <c r="B64" s="946"/>
      <c r="C64" s="231"/>
      <c r="D64" s="262"/>
      <c r="E64" s="425"/>
      <c r="F64" s="206">
        <v>0</v>
      </c>
      <c r="G64" s="206">
        <v>0</v>
      </c>
      <c r="H64" s="387"/>
    </row>
    <row r="65" spans="1:8" ht="15" customHeight="1" hidden="1">
      <c r="A65" s="943"/>
      <c r="B65" s="946"/>
      <c r="C65" s="231"/>
      <c r="D65" s="262"/>
      <c r="E65" s="425"/>
      <c r="F65" s="206">
        <v>0</v>
      </c>
      <c r="G65" s="206">
        <v>0</v>
      </c>
      <c r="H65" s="387"/>
    </row>
    <row r="66" spans="1:8" ht="15" customHeight="1" hidden="1">
      <c r="A66" s="943"/>
      <c r="B66" s="260" t="s">
        <v>114</v>
      </c>
      <c r="C66" s="910"/>
      <c r="D66" s="910"/>
      <c r="E66" s="424"/>
      <c r="F66" s="392">
        <v>0</v>
      </c>
      <c r="G66" s="392">
        <v>0</v>
      </c>
      <c r="H66" s="393"/>
    </row>
    <row r="67" spans="1:8" s="288" customFormat="1" ht="15" customHeight="1" hidden="1">
      <c r="A67" s="943"/>
      <c r="B67" s="946" t="s">
        <v>115</v>
      </c>
      <c r="C67" s="910"/>
      <c r="D67" s="910"/>
      <c r="E67" s="424"/>
      <c r="F67" s="392">
        <f>SUM(F68:F69)</f>
        <v>0</v>
      </c>
      <c r="G67" s="392">
        <f>SUM(G68:G69)</f>
        <v>0</v>
      </c>
      <c r="H67" s="393"/>
    </row>
    <row r="68" spans="1:8" ht="15" customHeight="1" hidden="1">
      <c r="A68" s="943"/>
      <c r="B68" s="946"/>
      <c r="C68" s="231"/>
      <c r="D68" s="262"/>
      <c r="E68" s="425"/>
      <c r="F68" s="206">
        <v>0</v>
      </c>
      <c r="G68" s="206">
        <v>0</v>
      </c>
      <c r="H68" s="387"/>
    </row>
    <row r="69" spans="1:8" ht="15" customHeight="1" hidden="1">
      <c r="A69" s="943"/>
      <c r="B69" s="946"/>
      <c r="C69" s="231"/>
      <c r="D69" s="262"/>
      <c r="E69" s="425"/>
      <c r="F69" s="206">
        <v>0</v>
      </c>
      <c r="G69" s="206">
        <v>0</v>
      </c>
      <c r="H69" s="387"/>
    </row>
    <row r="70" spans="1:8" ht="15" customHeight="1" hidden="1" thickBot="1">
      <c r="A70" s="949"/>
      <c r="B70" s="948" t="s">
        <v>23</v>
      </c>
      <c r="C70" s="948"/>
      <c r="D70" s="948"/>
      <c r="E70" s="429"/>
      <c r="F70" s="430">
        <f>SUM(F61:F62,F66:F67,F58)</f>
        <v>0</v>
      </c>
      <c r="G70" s="430">
        <f>SUM(G61:G62,G66:G67,G58)</f>
        <v>0</v>
      </c>
      <c r="H70" s="431" t="e">
        <f>SUM(G70/F70)</f>
        <v>#DIV/0!</v>
      </c>
    </row>
    <row r="71" spans="1:8" ht="15" customHeight="1">
      <c r="A71" s="942" t="s">
        <v>115</v>
      </c>
      <c r="B71" s="936" t="s">
        <v>79</v>
      </c>
      <c r="C71" s="936"/>
      <c r="D71" s="936"/>
      <c r="E71" s="936"/>
      <c r="F71" s="936"/>
      <c r="G71" s="936"/>
      <c r="H71" s="937"/>
    </row>
    <row r="72" spans="1:8" ht="15" customHeight="1">
      <c r="A72" s="943"/>
      <c r="B72" s="231" t="s">
        <v>55</v>
      </c>
      <c r="C72" s="935" t="s">
        <v>20</v>
      </c>
      <c r="D72" s="935"/>
      <c r="E72" s="425"/>
      <c r="F72" s="206">
        <v>0</v>
      </c>
      <c r="G72" s="206">
        <v>0</v>
      </c>
      <c r="H72" s="387"/>
    </row>
    <row r="73" spans="1:8" ht="15" customHeight="1">
      <c r="A73" s="943"/>
      <c r="B73" s="231" t="s">
        <v>56</v>
      </c>
      <c r="C73" s="935" t="s">
        <v>117</v>
      </c>
      <c r="D73" s="935"/>
      <c r="E73" s="425"/>
      <c r="F73" s="206"/>
      <c r="G73" s="206"/>
      <c r="H73" s="387"/>
    </row>
    <row r="74" spans="1:8" ht="15" customHeight="1">
      <c r="A74" s="943"/>
      <c r="B74" s="231" t="s">
        <v>57</v>
      </c>
      <c r="C74" s="935" t="s">
        <v>118</v>
      </c>
      <c r="D74" s="935"/>
      <c r="E74" s="425"/>
      <c r="F74" s="206"/>
      <c r="G74" s="206"/>
      <c r="H74" s="387"/>
    </row>
    <row r="75" spans="1:8" ht="15" customHeight="1" thickBot="1">
      <c r="A75" s="944"/>
      <c r="B75" s="941" t="s">
        <v>142</v>
      </c>
      <c r="C75" s="941"/>
      <c r="D75" s="941"/>
      <c r="E75" s="417"/>
      <c r="F75" s="418">
        <f>SUM(F72:F74)</f>
        <v>0</v>
      </c>
      <c r="G75" s="418">
        <f>SUM(G72:G74)</f>
        <v>0</v>
      </c>
      <c r="H75" s="438"/>
    </row>
    <row r="76" spans="1:8" ht="15" customHeight="1">
      <c r="A76" s="942" t="s">
        <v>62</v>
      </c>
      <c r="B76" s="936" t="s">
        <v>139</v>
      </c>
      <c r="C76" s="936"/>
      <c r="D76" s="936"/>
      <c r="E76" s="936"/>
      <c r="F76" s="936"/>
      <c r="G76" s="936"/>
      <c r="H76" s="937"/>
    </row>
    <row r="77" spans="1:8" ht="15" customHeight="1">
      <c r="A77" s="943"/>
      <c r="B77" s="231" t="s">
        <v>55</v>
      </c>
      <c r="C77" s="262" t="s">
        <v>47</v>
      </c>
      <c r="D77" s="262"/>
      <c r="E77" s="439" t="s">
        <v>568</v>
      </c>
      <c r="F77" s="206">
        <v>3484723</v>
      </c>
      <c r="G77" s="206">
        <v>14246000</v>
      </c>
      <c r="H77" s="387">
        <f>SUM(G77/F77)</f>
        <v>4.088129816918016</v>
      </c>
    </row>
    <row r="78" spans="1:8" ht="15" customHeight="1" thickBot="1">
      <c r="A78" s="943"/>
      <c r="B78" s="231" t="s">
        <v>56</v>
      </c>
      <c r="C78" s="262" t="s">
        <v>116</v>
      </c>
      <c r="D78" s="262"/>
      <c r="E78" s="425"/>
      <c r="F78" s="206"/>
      <c r="G78" s="206"/>
      <c r="H78" s="387"/>
    </row>
    <row r="79" spans="1:8" ht="15" customHeight="1" thickBot="1">
      <c r="A79" s="944"/>
      <c r="B79" s="941" t="s">
        <v>129</v>
      </c>
      <c r="C79" s="941"/>
      <c r="D79" s="941"/>
      <c r="E79" s="417"/>
      <c r="F79" s="418">
        <f>SUM(F77:F78)</f>
        <v>3484723</v>
      </c>
      <c r="G79" s="418">
        <f>SUM(G77:G78)</f>
        <v>14246000</v>
      </c>
      <c r="H79" s="394">
        <f>SUM(G79/F79)</f>
        <v>4.088129816918016</v>
      </c>
    </row>
    <row r="80" spans="1:8" ht="15" customHeight="1">
      <c r="A80" s="942" t="s">
        <v>64</v>
      </c>
      <c r="B80" s="936" t="s">
        <v>120</v>
      </c>
      <c r="C80" s="936"/>
      <c r="D80" s="936"/>
      <c r="E80" s="936"/>
      <c r="F80" s="936"/>
      <c r="G80" s="936"/>
      <c r="H80" s="937"/>
    </row>
    <row r="81" spans="1:8" ht="15" customHeight="1">
      <c r="A81" s="943"/>
      <c r="B81" s="231" t="s">
        <v>55</v>
      </c>
      <c r="C81" s="935" t="s">
        <v>17</v>
      </c>
      <c r="D81" s="935"/>
      <c r="E81" s="425"/>
      <c r="F81" s="206"/>
      <c r="G81" s="206">
        <v>0</v>
      </c>
      <c r="H81" s="387"/>
    </row>
    <row r="82" spans="1:8" ht="15" customHeight="1">
      <c r="A82" s="943"/>
      <c r="B82" s="231" t="s">
        <v>56</v>
      </c>
      <c r="C82" s="935" t="s">
        <v>18</v>
      </c>
      <c r="D82" s="935"/>
      <c r="E82" s="425"/>
      <c r="F82" s="206"/>
      <c r="G82" s="206">
        <v>0</v>
      </c>
      <c r="H82" s="387"/>
    </row>
    <row r="83" spans="1:8" ht="15" customHeight="1" thickBot="1">
      <c r="A83" s="944"/>
      <c r="B83" s="941" t="s">
        <v>70</v>
      </c>
      <c r="C83" s="941"/>
      <c r="D83" s="941"/>
      <c r="E83" s="417"/>
      <c r="F83" s="418">
        <f>SUM(F81:F82)</f>
        <v>0</v>
      </c>
      <c r="G83" s="418">
        <f>SUM(G81:G82)</f>
        <v>0</v>
      </c>
      <c r="H83" s="438"/>
    </row>
    <row r="84" spans="1:8" ht="18" customHeight="1" thickBot="1">
      <c r="A84" s="239" t="s">
        <v>66</v>
      </c>
      <c r="B84" s="958" t="s">
        <v>48</v>
      </c>
      <c r="C84" s="958"/>
      <c r="D84" s="958"/>
      <c r="E84" s="440"/>
      <c r="F84" s="241">
        <f>SUM(F37,F56,F70,F75,F79,F83)</f>
        <v>1662371311</v>
      </c>
      <c r="G84" s="241">
        <f>SUM(G37,G56,G70,G75,G79,G83)</f>
        <v>1465566354</v>
      </c>
      <c r="H84" s="394">
        <f>SUM(G84/F84)</f>
        <v>0.8816119144394932</v>
      </c>
    </row>
    <row r="85" spans="1:8" ht="15" customHeight="1">
      <c r="A85" s="947" t="s">
        <v>67</v>
      </c>
      <c r="B85" s="938" t="s">
        <v>159</v>
      </c>
      <c r="C85" s="939"/>
      <c r="D85" s="939"/>
      <c r="E85" s="939"/>
      <c r="F85" s="939"/>
      <c r="G85" s="939"/>
      <c r="H85" s="940"/>
    </row>
    <row r="86" spans="1:8" ht="15" customHeight="1">
      <c r="A86" s="943"/>
      <c r="B86" s="231" t="s">
        <v>55</v>
      </c>
      <c r="C86" s="935" t="s">
        <v>152</v>
      </c>
      <c r="D86" s="935"/>
      <c r="E86" s="425" t="s">
        <v>324</v>
      </c>
      <c r="F86" s="206">
        <f>SUM('2. ÖNK.BEV.'!E30)</f>
        <v>191210589</v>
      </c>
      <c r="G86" s="206">
        <f>SUM('2. ÖNK.BEV.'!F30)</f>
        <v>154292116</v>
      </c>
      <c r="H86" s="387">
        <f>SUM(G86/F86)</f>
        <v>0.80692244507442</v>
      </c>
    </row>
    <row r="87" spans="1:8" ht="15" customHeight="1">
      <c r="A87" s="943"/>
      <c r="B87" s="231" t="s">
        <v>56</v>
      </c>
      <c r="C87" s="935" t="s">
        <v>153</v>
      </c>
      <c r="D87" s="935"/>
      <c r="E87" s="425"/>
      <c r="F87" s="206">
        <f>SUM('2. ÖNK.BEV.'!E31)</f>
        <v>0</v>
      </c>
      <c r="G87" s="206">
        <f>SUM('2. ÖNK.BEV.'!F31)</f>
        <v>0</v>
      </c>
      <c r="H87" s="387"/>
    </row>
    <row r="88" spans="1:8" ht="25.5" customHeight="1" thickBot="1">
      <c r="A88" s="944"/>
      <c r="B88" s="956" t="s">
        <v>159</v>
      </c>
      <c r="C88" s="957"/>
      <c r="D88" s="957"/>
      <c r="E88" s="441"/>
      <c r="F88" s="418">
        <f>SUM(F86:F87)</f>
        <v>191210589</v>
      </c>
      <c r="G88" s="418">
        <f>SUM(G86:G87)</f>
        <v>154292116</v>
      </c>
      <c r="H88" s="438">
        <f>SUM(G88/F88)</f>
        <v>0.80692244507442</v>
      </c>
    </row>
    <row r="89" spans="1:8" ht="15" customHeight="1">
      <c r="A89" s="942" t="s">
        <v>68</v>
      </c>
      <c r="B89" s="420" t="s">
        <v>391</v>
      </c>
      <c r="C89" s="421"/>
      <c r="D89" s="421"/>
      <c r="E89" s="442" t="s">
        <v>392</v>
      </c>
      <c r="F89" s="421"/>
      <c r="G89" s="421"/>
      <c r="H89" s="423"/>
    </row>
    <row r="90" spans="1:8" ht="15" customHeight="1" hidden="1">
      <c r="A90" s="943"/>
      <c r="B90" s="946" t="s">
        <v>55</v>
      </c>
      <c r="C90" s="910"/>
      <c r="D90" s="910"/>
      <c r="E90" s="424"/>
      <c r="F90" s="443">
        <f>SUM(F91:F92)</f>
        <v>0</v>
      </c>
      <c r="G90" s="443">
        <f>SUM(G91:G92)</f>
        <v>0</v>
      </c>
      <c r="H90" s="444"/>
    </row>
    <row r="91" spans="1:8" ht="15" customHeight="1" hidden="1">
      <c r="A91" s="943"/>
      <c r="B91" s="946"/>
      <c r="C91" s="231"/>
      <c r="D91" s="204"/>
      <c r="E91" s="425"/>
      <c r="F91" s="206">
        <v>0</v>
      </c>
      <c r="G91" s="206">
        <v>0</v>
      </c>
      <c r="H91" s="387"/>
    </row>
    <row r="92" spans="1:8" ht="15" customHeight="1" hidden="1">
      <c r="A92" s="943"/>
      <c r="B92" s="946"/>
      <c r="C92" s="231"/>
      <c r="D92" s="204"/>
      <c r="E92" s="425"/>
      <c r="F92" s="206">
        <v>0</v>
      </c>
      <c r="G92" s="206">
        <v>0</v>
      </c>
      <c r="H92" s="387"/>
    </row>
    <row r="93" spans="1:8" ht="15" customHeight="1" hidden="1">
      <c r="A93" s="943"/>
      <c r="B93" s="946" t="s">
        <v>56</v>
      </c>
      <c r="C93" s="910"/>
      <c r="D93" s="910"/>
      <c r="E93" s="424"/>
      <c r="F93" s="392">
        <f>SUM(F94:F95)</f>
        <v>0</v>
      </c>
      <c r="G93" s="392">
        <f>SUM(G94:G95)</f>
        <v>0</v>
      </c>
      <c r="H93" s="393"/>
    </row>
    <row r="94" spans="1:8" ht="15" customHeight="1" hidden="1">
      <c r="A94" s="943"/>
      <c r="B94" s="946"/>
      <c r="C94" s="231"/>
      <c r="D94" s="204"/>
      <c r="E94" s="425"/>
      <c r="F94" s="206">
        <v>0</v>
      </c>
      <c r="G94" s="206">
        <v>0</v>
      </c>
      <c r="H94" s="387"/>
    </row>
    <row r="95" spans="1:8" ht="15" customHeight="1" hidden="1">
      <c r="A95" s="943"/>
      <c r="B95" s="946"/>
      <c r="C95" s="231"/>
      <c r="D95" s="204"/>
      <c r="E95" s="425"/>
      <c r="F95" s="206">
        <v>0</v>
      </c>
      <c r="G95" s="206">
        <v>0</v>
      </c>
      <c r="H95" s="387"/>
    </row>
    <row r="96" spans="1:8" ht="15" customHeight="1" thickBot="1">
      <c r="A96" s="944"/>
      <c r="B96" s="941" t="s">
        <v>391</v>
      </c>
      <c r="C96" s="941"/>
      <c r="D96" s="941"/>
      <c r="E96" s="417"/>
      <c r="F96" s="418">
        <f>SUM(F90,F93)</f>
        <v>0</v>
      </c>
      <c r="G96" s="418">
        <f>SUM(G90,G93)</f>
        <v>0</v>
      </c>
      <c r="H96" s="438"/>
    </row>
    <row r="97" spans="1:8" ht="24.75" customHeight="1" thickBot="1">
      <c r="A97" s="942" t="s">
        <v>24</v>
      </c>
      <c r="B97" s="915" t="s">
        <v>394</v>
      </c>
      <c r="C97" s="906"/>
      <c r="D97" s="906"/>
      <c r="E97" s="846" t="s">
        <v>393</v>
      </c>
      <c r="F97" s="847"/>
      <c r="G97" s="847"/>
      <c r="H97" s="848"/>
    </row>
    <row r="98" spans="1:8" ht="15" customHeight="1" hidden="1">
      <c r="A98" s="943"/>
      <c r="B98" s="910"/>
      <c r="C98" s="910"/>
      <c r="D98" s="910"/>
      <c r="E98" s="844"/>
      <c r="F98" s="434">
        <f>SUM(F99:F100)</f>
        <v>0</v>
      </c>
      <c r="G98" s="434">
        <f>SUM(G99:G100)</f>
        <v>0</v>
      </c>
      <c r="H98" s="845"/>
    </row>
    <row r="99" spans="1:8" ht="15" customHeight="1" hidden="1">
      <c r="A99" s="943"/>
      <c r="B99" s="445"/>
      <c r="C99" s="935"/>
      <c r="D99" s="935"/>
      <c r="E99" s="425"/>
      <c r="F99" s="206"/>
      <c r="G99" s="206"/>
      <c r="H99" s="387"/>
    </row>
    <row r="100" spans="1:8" ht="15" customHeight="1" hidden="1" thickBot="1">
      <c r="A100" s="943"/>
      <c r="B100" s="445"/>
      <c r="C100" s="935"/>
      <c r="D100" s="935"/>
      <c r="E100" s="425"/>
      <c r="F100" s="206"/>
      <c r="G100" s="206"/>
      <c r="H100" s="387"/>
    </row>
    <row r="101" spans="1:8" ht="30.75" customHeight="1" thickBot="1">
      <c r="A101" s="944"/>
      <c r="B101" s="961" t="s">
        <v>394</v>
      </c>
      <c r="C101" s="962"/>
      <c r="D101" s="962"/>
      <c r="E101" s="417"/>
      <c r="F101" s="418">
        <f>SUM(F98)</f>
        <v>0</v>
      </c>
      <c r="G101" s="418">
        <f>SUM(G98)</f>
        <v>0</v>
      </c>
      <c r="H101" s="438"/>
    </row>
    <row r="102" spans="1:8" ht="15" customHeight="1">
      <c r="A102" s="942" t="s">
        <v>25</v>
      </c>
      <c r="B102" s="420" t="s">
        <v>396</v>
      </c>
      <c r="C102" s="421"/>
      <c r="D102" s="421"/>
      <c r="E102" s="442" t="s">
        <v>395</v>
      </c>
      <c r="F102" s="421"/>
      <c r="G102" s="421"/>
      <c r="H102" s="423"/>
    </row>
    <row r="103" spans="1:8" ht="15" customHeight="1">
      <c r="A103" s="943"/>
      <c r="B103" s="445" t="s">
        <v>55</v>
      </c>
      <c r="C103" s="935" t="s">
        <v>397</v>
      </c>
      <c r="D103" s="935"/>
      <c r="E103" s="425" t="s">
        <v>546</v>
      </c>
      <c r="F103" s="206">
        <f>SUM('2. ÖNK.BEV.'!E36)</f>
        <v>727612378</v>
      </c>
      <c r="G103" s="206">
        <f>SUM('2. ÖNK.BEV.'!F36)</f>
        <v>806710412</v>
      </c>
      <c r="H103" s="387">
        <f>SUM(G103/F103)</f>
        <v>1.1087090274871603</v>
      </c>
    </row>
    <row r="104" spans="1:8" ht="15" customHeight="1">
      <c r="A104" s="943"/>
      <c r="B104" s="445" t="s">
        <v>56</v>
      </c>
      <c r="C104" s="935" t="s">
        <v>398</v>
      </c>
      <c r="D104" s="935"/>
      <c r="E104" s="425" t="s">
        <v>547</v>
      </c>
      <c r="F104" s="206">
        <f>SUM('2. ÖNK.BEV.'!E37)</f>
        <v>4614998</v>
      </c>
      <c r="G104" s="206">
        <f>SUM('2. ÖNK.BEV.'!F37)</f>
        <v>5357195</v>
      </c>
      <c r="H104" s="387">
        <f>SUM(G104/F104)</f>
        <v>1.1608228215916887</v>
      </c>
    </row>
    <row r="105" spans="1:8" ht="15" customHeight="1" thickBot="1">
      <c r="A105" s="944"/>
      <c r="B105" s="941" t="s">
        <v>396</v>
      </c>
      <c r="C105" s="941"/>
      <c r="D105" s="941"/>
      <c r="E105" s="417"/>
      <c r="F105" s="418">
        <f>SUM(F103:F104)</f>
        <v>732227376</v>
      </c>
      <c r="G105" s="418">
        <f>SUM(G103:G104)</f>
        <v>812067607</v>
      </c>
      <c r="H105" s="438">
        <f>SUM(G105/F105)</f>
        <v>1.1090374842800197</v>
      </c>
    </row>
    <row r="106" spans="1:8" ht="18" customHeight="1" thickBot="1">
      <c r="A106" s="446" t="s">
        <v>33</v>
      </c>
      <c r="B106" s="945" t="s">
        <v>28</v>
      </c>
      <c r="C106" s="945"/>
      <c r="D106" s="945"/>
      <c r="E106" s="447"/>
      <c r="F106" s="448">
        <f>SUM(F88,F96,F101,F105)</f>
        <v>923437965</v>
      </c>
      <c r="G106" s="448">
        <f>SUM(G88,G96,G101,G105)</f>
        <v>966359723</v>
      </c>
      <c r="H106" s="449">
        <f>SUM(G106/F106)</f>
        <v>1.0464803913492986</v>
      </c>
    </row>
    <row r="107" spans="1:8" s="381" customFormat="1" ht="21" customHeight="1" thickBot="1">
      <c r="A107" s="239" t="s">
        <v>26</v>
      </c>
      <c r="B107" s="958" t="s">
        <v>30</v>
      </c>
      <c r="C107" s="958"/>
      <c r="D107" s="958"/>
      <c r="E107" s="440"/>
      <c r="F107" s="241">
        <f>SUM(F84,F106)</f>
        <v>2585809276</v>
      </c>
      <c r="G107" s="241">
        <f>SUM(G84,G106)</f>
        <v>2431926077</v>
      </c>
      <c r="H107" s="394">
        <f>SUM(G107/F107)</f>
        <v>0.9404893468252838</v>
      </c>
    </row>
    <row r="110" spans="3:5" ht="12.75">
      <c r="C110" s="450"/>
      <c r="D110" s="450"/>
      <c r="E110" s="451"/>
    </row>
    <row r="111" spans="3:5" ht="12.75">
      <c r="C111" s="450"/>
      <c r="D111" s="955"/>
      <c r="E111" s="955"/>
    </row>
    <row r="112" spans="3:5" ht="12.75">
      <c r="C112" s="450"/>
      <c r="D112" s="450"/>
      <c r="E112" s="451"/>
    </row>
    <row r="113" spans="3:5" ht="12.75">
      <c r="C113" s="450"/>
      <c r="D113" s="450"/>
      <c r="E113" s="451"/>
    </row>
  </sheetData>
  <sheetProtection/>
  <mergeCells count="74">
    <mergeCell ref="A102:A105"/>
    <mergeCell ref="C103:D103"/>
    <mergeCell ref="C104:D104"/>
    <mergeCell ref="B105:D105"/>
    <mergeCell ref="A97:A101"/>
    <mergeCell ref="B98:D98"/>
    <mergeCell ref="C100:D100"/>
    <mergeCell ref="B101:D101"/>
    <mergeCell ref="B97:D97"/>
    <mergeCell ref="A1:H1"/>
    <mergeCell ref="A2:H2"/>
    <mergeCell ref="B8:H8"/>
    <mergeCell ref="B57:H57"/>
    <mergeCell ref="A6:D7"/>
    <mergeCell ref="H6:H7"/>
    <mergeCell ref="E6:E7"/>
    <mergeCell ref="B45:B48"/>
    <mergeCell ref="A8:A37"/>
    <mergeCell ref="B15:B19"/>
    <mergeCell ref="D111:E111"/>
    <mergeCell ref="B88:D88"/>
    <mergeCell ref="B107:D107"/>
    <mergeCell ref="B49:B52"/>
    <mergeCell ref="C93:D93"/>
    <mergeCell ref="C87:D87"/>
    <mergeCell ref="B84:D84"/>
    <mergeCell ref="B96:D96"/>
    <mergeCell ref="C90:D90"/>
    <mergeCell ref="B75:D75"/>
    <mergeCell ref="B9:B14"/>
    <mergeCell ref="B39:B44"/>
    <mergeCell ref="A38:A56"/>
    <mergeCell ref="C9:D9"/>
    <mergeCell ref="C39:D39"/>
    <mergeCell ref="C15:D15"/>
    <mergeCell ref="B20:B28"/>
    <mergeCell ref="C20:D20"/>
    <mergeCell ref="C29:D29"/>
    <mergeCell ref="B37:D37"/>
    <mergeCell ref="A57:A70"/>
    <mergeCell ref="B67:B69"/>
    <mergeCell ref="C45:D45"/>
    <mergeCell ref="C49:D49"/>
    <mergeCell ref="C66:D66"/>
    <mergeCell ref="C67:D67"/>
    <mergeCell ref="C58:D58"/>
    <mergeCell ref="B53:B55"/>
    <mergeCell ref="B62:B65"/>
    <mergeCell ref="A85:A88"/>
    <mergeCell ref="C86:D86"/>
    <mergeCell ref="C53:D53"/>
    <mergeCell ref="B56:D56"/>
    <mergeCell ref="C61:D61"/>
    <mergeCell ref="A71:A75"/>
    <mergeCell ref="C72:D72"/>
    <mergeCell ref="C74:D74"/>
    <mergeCell ref="B70:D70"/>
    <mergeCell ref="C62:D62"/>
    <mergeCell ref="A76:A79"/>
    <mergeCell ref="A80:A83"/>
    <mergeCell ref="B106:D106"/>
    <mergeCell ref="B79:D79"/>
    <mergeCell ref="C81:D81"/>
    <mergeCell ref="C82:D82"/>
    <mergeCell ref="C99:D99"/>
    <mergeCell ref="A89:A96"/>
    <mergeCell ref="B90:B92"/>
    <mergeCell ref="B93:B95"/>
    <mergeCell ref="C73:D73"/>
    <mergeCell ref="B71:H71"/>
    <mergeCell ref="B85:H85"/>
    <mergeCell ref="B83:D83"/>
    <mergeCell ref="B76:H76"/>
    <mergeCell ref="B80:H80"/>
  </mergeCells>
  <printOptions horizontalCentered="1"/>
  <pageMargins left="0.5905511811023623" right="0.5905511811023623" top="0.6692913385826772" bottom="0.5905511811023623" header="0.3937007874015748" footer="0.1968503937007874"/>
  <pageSetup horizontalDpi="600" verticalDpi="600" orientation="portrait" paperSize="9" scale="69" r:id="rId1"/>
  <headerFooter alignWithMargins="0">
    <oddHeader>&amp;R&amp;"Arial,Félkövér"&amp;8 4. sz.melléklet Solymár NK.Önk.
&amp;"Arial,Normál"2019. évi költségvetési rendeletéhez</oddHeader>
    <oddFooter>&amp;L&amp;"Arial,Normál"&amp;8&amp;D&amp;C&amp;"Arial,Normál"&amp;8&amp;N/&amp;P&amp;R&amp;"Arial,Normál"&amp;8&amp;F</oddFooter>
  </headerFooter>
  <rowBreaks count="1" manualBreakCount="1">
    <brk id="5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K48"/>
  <sheetViews>
    <sheetView workbookViewId="0" topLeftCell="A1">
      <selection activeCell="F13" sqref="F13"/>
    </sheetView>
  </sheetViews>
  <sheetFormatPr defaultColWidth="9.00390625" defaultRowHeight="12.75"/>
  <cols>
    <col min="1" max="1" width="4.75390625" style="193" customWidth="1"/>
    <col min="2" max="2" width="5.75390625" style="193" customWidth="1"/>
    <col min="3" max="3" width="39.125" style="193" customWidth="1"/>
    <col min="4" max="4" width="9.125" style="193" customWidth="1"/>
    <col min="5" max="5" width="12.75390625" style="193" bestFit="1" customWidth="1"/>
    <col min="6" max="6" width="13.375" style="193" customWidth="1"/>
    <col min="7" max="7" width="10.625" style="193" customWidth="1"/>
    <col min="8" max="8" width="9.125" style="193" customWidth="1"/>
    <col min="9" max="9" width="11.125" style="193" bestFit="1" customWidth="1"/>
    <col min="10" max="16384" width="9.125" style="193" customWidth="1"/>
  </cols>
  <sheetData>
    <row r="1" ht="9.75" customHeight="1"/>
    <row r="2" spans="1:7" ht="18" customHeight="1">
      <c r="A2" s="916" t="s">
        <v>656</v>
      </c>
      <c r="B2" s="916"/>
      <c r="C2" s="916"/>
      <c r="D2" s="916"/>
      <c r="E2" s="916"/>
      <c r="F2" s="916"/>
      <c r="G2" s="916"/>
    </row>
    <row r="3" spans="1:7" ht="16.5" customHeight="1">
      <c r="A3" s="916" t="s">
        <v>274</v>
      </c>
      <c r="B3" s="916"/>
      <c r="C3" s="916"/>
      <c r="D3" s="916"/>
      <c r="E3" s="916"/>
      <c r="F3" s="916"/>
      <c r="G3" s="916"/>
    </row>
    <row r="7" ht="13.5" thickBot="1">
      <c r="G7" s="401" t="s">
        <v>524</v>
      </c>
    </row>
    <row r="8" spans="1:7" ht="12.75">
      <c r="A8" s="919" t="s">
        <v>275</v>
      </c>
      <c r="B8" s="921"/>
      <c r="C8" s="921"/>
      <c r="D8" s="917" t="s">
        <v>290</v>
      </c>
      <c r="E8" s="199" t="s">
        <v>632</v>
      </c>
      <c r="F8" s="199" t="s">
        <v>655</v>
      </c>
      <c r="G8" s="376" t="s">
        <v>189</v>
      </c>
    </row>
    <row r="9" spans="1:7" ht="13.5" thickBot="1">
      <c r="A9" s="922"/>
      <c r="B9" s="924"/>
      <c r="C9" s="924"/>
      <c r="D9" s="918"/>
      <c r="E9" s="200" t="s">
        <v>176</v>
      </c>
      <c r="F9" s="200" t="s">
        <v>176</v>
      </c>
      <c r="G9" s="452" t="s">
        <v>190</v>
      </c>
    </row>
    <row r="10" spans="1:7" ht="12.75">
      <c r="A10" s="976" t="s">
        <v>27</v>
      </c>
      <c r="B10" s="977"/>
      <c r="C10" s="977"/>
      <c r="D10" s="248"/>
      <c r="E10" s="249">
        <f>SUM(E11,E17:E18)</f>
        <v>1233153726</v>
      </c>
      <c r="F10" s="249">
        <f>SUM(F11,F17:F18)</f>
        <v>1339892910</v>
      </c>
      <c r="G10" s="453">
        <f>SUM(F10/E10)</f>
        <v>1.0865578895392316</v>
      </c>
    </row>
    <row r="11" spans="1:7" ht="12.75">
      <c r="A11" s="972" t="s">
        <v>55</v>
      </c>
      <c r="B11" s="974" t="s">
        <v>27</v>
      </c>
      <c r="C11" s="974"/>
      <c r="D11" s="251"/>
      <c r="E11" s="252">
        <f>SUM(E12:E16)</f>
        <v>1033544601</v>
      </c>
      <c r="F11" s="252">
        <f>SUM(F12:F16)</f>
        <v>1126253012</v>
      </c>
      <c r="G11" s="454">
        <f aca="true" t="shared" si="0" ref="G11:G18">SUM(F11/E11)</f>
        <v>1.0896994778070541</v>
      </c>
    </row>
    <row r="12" spans="1:7" ht="12.75">
      <c r="A12" s="972"/>
      <c r="B12" s="215" t="s">
        <v>55</v>
      </c>
      <c r="C12" s="204" t="s">
        <v>140</v>
      </c>
      <c r="D12" s="205" t="s">
        <v>291</v>
      </c>
      <c r="E12" s="206">
        <f>SUM('6.intézm.kiadások'!E11,'6.intézm.kiadások'!E56,'6.intézm.kiadások'!E101,'6.intézm.kiadások'!E146,'6.intézm.kiadások'!E192,)</f>
        <v>542894261</v>
      </c>
      <c r="F12" s="206">
        <f>SUM('6.intézm.kiadások'!F11,'6.intézm.kiadások'!F56,'6.intézm.kiadások'!F101,'6.intézm.kiadások'!F146,'6.intézm.kiadások'!F192,)</f>
        <v>605535482</v>
      </c>
      <c r="G12" s="455">
        <f t="shared" si="0"/>
        <v>1.1153838334643953</v>
      </c>
    </row>
    <row r="13" spans="1:7" ht="12.75">
      <c r="A13" s="972"/>
      <c r="B13" s="215" t="s">
        <v>56</v>
      </c>
      <c r="C13" s="204" t="s">
        <v>162</v>
      </c>
      <c r="D13" s="205" t="s">
        <v>292</v>
      </c>
      <c r="E13" s="206">
        <f>SUM('6.intézm.kiadások'!E12,'6.intézm.kiadások'!E57,'6.intézm.kiadások'!E102,'6.intézm.kiadások'!E147,'6.intézm.kiadások'!E193,)</f>
        <v>103543288</v>
      </c>
      <c r="F13" s="206">
        <f>SUM('6.intézm.kiadások'!F12,'6.intézm.kiadások'!F57,'6.intézm.kiadások'!F102,'6.intézm.kiadások'!F147,'6.intézm.kiadások'!F193,)</f>
        <v>121870131</v>
      </c>
      <c r="G13" s="455">
        <f t="shared" si="0"/>
        <v>1.1769969193947174</v>
      </c>
    </row>
    <row r="14" spans="1:7" ht="12.75">
      <c r="A14" s="972"/>
      <c r="B14" s="215" t="s">
        <v>57</v>
      </c>
      <c r="C14" s="204" t="s">
        <v>61</v>
      </c>
      <c r="D14" s="205" t="s">
        <v>293</v>
      </c>
      <c r="E14" s="206">
        <f>SUM('6.intézm.kiadások'!E13,'6.intézm.kiadások'!E58,'6.intézm.kiadások'!E103,'6.intézm.kiadások'!E148,'6.intézm.kiadások'!E194,)</f>
        <v>363239052</v>
      </c>
      <c r="F14" s="206">
        <f>SUM('6.intézm.kiadások'!F13,'6.intézm.kiadások'!F58,'6.intézm.kiadások'!F103,'6.intézm.kiadások'!F148,'6.intézm.kiadások'!F194,)</f>
        <v>376403399</v>
      </c>
      <c r="G14" s="455">
        <f t="shared" si="0"/>
        <v>1.0362415520234316</v>
      </c>
    </row>
    <row r="15" spans="1:7" ht="12.75">
      <c r="A15" s="972"/>
      <c r="B15" s="215" t="s">
        <v>114</v>
      </c>
      <c r="C15" s="204" t="s">
        <v>161</v>
      </c>
      <c r="D15" s="205" t="s">
        <v>296</v>
      </c>
      <c r="E15" s="206">
        <f>SUM('6.intézm.kiadások'!E14,'6.intézm.kiadások'!E59,'6.intézm.kiadások'!E104,'6.intézm.kiadások'!E149,'6.intézm.kiadások'!E195,)</f>
        <v>23868000</v>
      </c>
      <c r="F15" s="206">
        <f>SUM('6.intézm.kiadások'!F14,'6.intézm.kiadások'!F59,'6.intézm.kiadások'!F104,'6.intézm.kiadások'!F149,'6.intézm.kiadások'!F195,)</f>
        <v>22444000</v>
      </c>
      <c r="G15" s="455">
        <f t="shared" si="0"/>
        <v>0.9403385285738227</v>
      </c>
    </row>
    <row r="16" spans="1:7" ht="12.75">
      <c r="A16" s="972"/>
      <c r="B16" s="215" t="s">
        <v>115</v>
      </c>
      <c r="C16" s="204" t="s">
        <v>298</v>
      </c>
      <c r="D16" s="205" t="s">
        <v>297</v>
      </c>
      <c r="E16" s="206">
        <f>SUM('6.intézm.kiadások'!E15,'6.intézm.kiadások'!E60,'6.intézm.kiadások'!E105,'6.intézm.kiadások'!E150,'6.intézm.kiadások'!E196,)</f>
        <v>0</v>
      </c>
      <c r="F16" s="206">
        <f>SUM('6.intézm.kiadások'!F15,'6.intézm.kiadások'!F60,'6.intézm.kiadások'!F105,'6.intézm.kiadások'!F150,'6.intézm.kiadások'!F196,)</f>
        <v>0</v>
      </c>
      <c r="G16" s="455"/>
    </row>
    <row r="17" spans="1:7" ht="12.75">
      <c r="A17" s="250" t="s">
        <v>56</v>
      </c>
      <c r="B17" s="965" t="s">
        <v>402</v>
      </c>
      <c r="C17" s="965"/>
      <c r="D17" s="213" t="s">
        <v>305</v>
      </c>
      <c r="E17" s="214">
        <f>SUM('6.intézm.kiadások'!E16,'6.intézm.kiadások'!E61,'6.intézm.kiadások'!E106,'6.intézm.kiadások'!E151,'6.intézm.kiadások'!E197,)</f>
        <v>29496605</v>
      </c>
      <c r="F17" s="214">
        <f>SUM('6.intézm.kiadások'!F16,'6.intézm.kiadások'!F61,'6.intézm.kiadások'!F106,'6.intézm.kiadások'!F151,'6.intézm.kiadások'!F197,)</f>
        <v>31827378</v>
      </c>
      <c r="G17" s="456">
        <f t="shared" si="0"/>
        <v>1.0790183480437834</v>
      </c>
    </row>
    <row r="18" spans="1:7" ht="13.5" thickBot="1">
      <c r="A18" s="253" t="s">
        <v>57</v>
      </c>
      <c r="B18" s="978" t="s">
        <v>304</v>
      </c>
      <c r="C18" s="978"/>
      <c r="D18" s="254" t="s">
        <v>299</v>
      </c>
      <c r="E18" s="221">
        <f>SUM('6.intézm.kiadások'!E17,'6.intézm.kiadások'!E62,'6.intézm.kiadások'!E107,'6.intézm.kiadások'!E152,'6.intézm.kiadások'!E198,)</f>
        <v>170112520</v>
      </c>
      <c r="F18" s="221">
        <f>SUM('6.intézm.kiadások'!F17,'6.intézm.kiadások'!F62,'6.intézm.kiadások'!F107,'6.intézm.kiadások'!F152,'6.intézm.kiadások'!F198,)</f>
        <v>181812520</v>
      </c>
      <c r="G18" s="457">
        <f t="shared" si="0"/>
        <v>1.0687780064630164</v>
      </c>
    </row>
    <row r="19" spans="1:7" ht="12.75">
      <c r="A19" s="905" t="s">
        <v>63</v>
      </c>
      <c r="B19" s="906"/>
      <c r="C19" s="907"/>
      <c r="D19" s="228"/>
      <c r="E19" s="229">
        <f>SUM(E20:E22)</f>
        <v>435481882</v>
      </c>
      <c r="F19" s="229">
        <f>SUM(F20:F22)</f>
        <v>160110368</v>
      </c>
      <c r="G19" s="386">
        <f>SUM(F19/E19)</f>
        <v>0.36766252424710516</v>
      </c>
    </row>
    <row r="20" spans="1:7" ht="12.75">
      <c r="A20" s="255" t="s">
        <v>55</v>
      </c>
      <c r="B20" s="935" t="s">
        <v>307</v>
      </c>
      <c r="C20" s="935"/>
      <c r="D20" s="256" t="s">
        <v>309</v>
      </c>
      <c r="E20" s="206">
        <f>SUM('6.intézm.kiadások'!E19,'6.intézm.kiadások'!E64,'6.intézm.kiadások'!E109,'6.intézm.kiadások'!E154,'6.intézm.kiadások'!E200,)</f>
        <v>145001429</v>
      </c>
      <c r="F20" s="206">
        <f>SUM('6.intézm.kiadások'!F19,'6.intézm.kiadások'!F64,'6.intézm.kiadások'!F109,'6.intézm.kiadások'!F154,'6.intézm.kiadások'!F200,)</f>
        <v>13061799</v>
      </c>
      <c r="G20" s="387">
        <f>SUM(F20/E20)</f>
        <v>0.09008048465508571</v>
      </c>
    </row>
    <row r="21" spans="1:7" ht="12.75">
      <c r="A21" s="255" t="s">
        <v>56</v>
      </c>
      <c r="B21" s="979" t="s">
        <v>308</v>
      </c>
      <c r="C21" s="980"/>
      <c r="D21" s="205" t="s">
        <v>310</v>
      </c>
      <c r="E21" s="206">
        <f>SUM('6.intézm.kiadások'!E20,'6.intézm.kiadások'!E65,'6.intézm.kiadások'!E110,'6.intézm.kiadások'!E155,'6.intézm.kiadások'!E201,)</f>
        <v>290480453</v>
      </c>
      <c r="F21" s="206">
        <f>SUM('6.intézm.kiadások'!F20,'6.intézm.kiadások'!F65,'6.intézm.kiadások'!F110,'6.intézm.kiadások'!F155,'6.intézm.kiadások'!F201,)</f>
        <v>147048569</v>
      </c>
      <c r="G21" s="387">
        <f>SUM(F21/E21)</f>
        <v>0.5062253500410232</v>
      </c>
    </row>
    <row r="22" spans="1:7" ht="13.5" thickBot="1">
      <c r="A22" s="259" t="s">
        <v>57</v>
      </c>
      <c r="B22" s="909" t="s">
        <v>97</v>
      </c>
      <c r="C22" s="909"/>
      <c r="D22" s="208" t="s">
        <v>121</v>
      </c>
      <c r="E22" s="206">
        <f>SUM('6.intézm.kiadások'!E21,'6.intézm.kiadások'!E66,'6.intézm.kiadások'!E111,'6.intézm.kiadások'!E156,'6.intézm.kiadások'!E202,)</f>
        <v>0</v>
      </c>
      <c r="F22" s="206">
        <f>SUM('6.intézm.kiadások'!F21,'6.intézm.kiadások'!F66,'6.intézm.kiadások'!F111,'6.intézm.kiadások'!F156,'6.intézm.kiadások'!F202,)</f>
        <v>0</v>
      </c>
      <c r="G22" s="387"/>
    </row>
    <row r="23" spans="1:7" ht="12.75">
      <c r="A23" s="976" t="s">
        <v>98</v>
      </c>
      <c r="B23" s="977"/>
      <c r="C23" s="977"/>
      <c r="D23" s="244"/>
      <c r="E23" s="264">
        <f>SUM(E24,E27,)</f>
        <v>0</v>
      </c>
      <c r="F23" s="264">
        <f>SUM(F24,F27,)</f>
        <v>0</v>
      </c>
      <c r="G23" s="396"/>
    </row>
    <row r="24" spans="1:7" ht="12.75">
      <c r="A24" s="972" t="s">
        <v>55</v>
      </c>
      <c r="B24" s="974" t="s">
        <v>91</v>
      </c>
      <c r="C24" s="975"/>
      <c r="D24" s="260"/>
      <c r="E24" s="261">
        <f>SUM(E25:E26)</f>
        <v>0</v>
      </c>
      <c r="F24" s="261">
        <f>SUM(F25:F26)</f>
        <v>0</v>
      </c>
      <c r="G24" s="388"/>
    </row>
    <row r="25" spans="1:7" ht="11.25" customHeight="1">
      <c r="A25" s="972"/>
      <c r="B25" s="215" t="s">
        <v>55</v>
      </c>
      <c r="C25" s="216" t="s">
        <v>99</v>
      </c>
      <c r="D25" s="262"/>
      <c r="E25" s="262">
        <f>SUM('6.intézm.kiadások'!E24,'6.intézm.kiadások'!E69,'6.intézm.kiadások'!E114,'6.intézm.kiadások'!E159,'6.intézm.kiadások'!E205,)</f>
        <v>0</v>
      </c>
      <c r="F25" s="262">
        <f>SUM('6.intézm.kiadások'!F24,'6.intézm.kiadások'!F69,'6.intézm.kiadások'!F114,'6.intézm.kiadások'!F159,'6.intézm.kiadások'!F205,)</f>
        <v>0</v>
      </c>
      <c r="G25" s="387"/>
    </row>
    <row r="26" spans="1:7" ht="13.5" customHeight="1">
      <c r="A26" s="972"/>
      <c r="B26" s="215" t="s">
        <v>56</v>
      </c>
      <c r="C26" s="216" t="s">
        <v>100</v>
      </c>
      <c r="D26" s="262"/>
      <c r="E26" s="262">
        <f>SUM('6.intézm.kiadások'!E25,'6.intézm.kiadások'!E70,'6.intézm.kiadások'!E115,'6.intézm.kiadások'!E160,'6.intézm.kiadások'!E206,)</f>
        <v>0</v>
      </c>
      <c r="F26" s="262">
        <f>SUM('6.intézm.kiadások'!F25,'6.intézm.kiadások'!F70,'6.intézm.kiadások'!F115,'6.intézm.kiadások'!F160,'6.intézm.kiadások'!F206,)</f>
        <v>0</v>
      </c>
      <c r="G26" s="387"/>
    </row>
    <row r="27" spans="1:7" ht="12.75">
      <c r="A27" s="972" t="s">
        <v>56</v>
      </c>
      <c r="B27" s="974" t="s">
        <v>94</v>
      </c>
      <c r="C27" s="975"/>
      <c r="D27" s="260"/>
      <c r="E27" s="214">
        <f>SUM(E28:E29)</f>
        <v>0</v>
      </c>
      <c r="F27" s="214">
        <f>SUM(F28:F29)</f>
        <v>0</v>
      </c>
      <c r="G27" s="388"/>
    </row>
    <row r="28" spans="1:7" ht="14.25" customHeight="1">
      <c r="A28" s="972"/>
      <c r="B28" s="215" t="s">
        <v>55</v>
      </c>
      <c r="C28" s="216" t="s">
        <v>99</v>
      </c>
      <c r="D28" s="205"/>
      <c r="E28" s="206">
        <f>SUM('6.intézm.kiadások'!E27,'6.intézm.kiadások'!E72,'6.intézm.kiadások'!E117,'6.intézm.kiadások'!E162,'6.intézm.kiadások'!E208,)</f>
        <v>0</v>
      </c>
      <c r="F28" s="206">
        <f>SUM('6.intézm.kiadások'!F27,'6.intézm.kiadások'!F72,'6.intézm.kiadások'!F117,'6.intézm.kiadások'!F162,'6.intézm.kiadások'!F208,)</f>
        <v>0</v>
      </c>
      <c r="G28" s="387"/>
    </row>
    <row r="29" spans="1:7" ht="14.25" customHeight="1" thickBot="1">
      <c r="A29" s="973"/>
      <c r="B29" s="218" t="s">
        <v>56</v>
      </c>
      <c r="C29" s="219" t="s">
        <v>100</v>
      </c>
      <c r="D29" s="220"/>
      <c r="E29" s="206">
        <f>SUM('6.intézm.kiadások'!E28,'6.intézm.kiadások'!E73,'6.intézm.kiadások'!E118,'6.intézm.kiadások'!E163,'6.intézm.kiadások'!E209,)</f>
        <v>0</v>
      </c>
      <c r="F29" s="206">
        <f>SUM('6.intézm.kiadások'!F28,'6.intézm.kiadások'!F73,'6.intézm.kiadások'!F118,'6.intézm.kiadások'!F163,'6.intézm.kiadások'!F209,)</f>
        <v>0</v>
      </c>
      <c r="G29" s="387"/>
    </row>
    <row r="30" spans="1:7" ht="12.75">
      <c r="A30" s="905" t="s">
        <v>65</v>
      </c>
      <c r="B30" s="906"/>
      <c r="C30" s="907"/>
      <c r="D30" s="248" t="s">
        <v>469</v>
      </c>
      <c r="E30" s="264">
        <f>SUM(E31:E32)</f>
        <v>172818529</v>
      </c>
      <c r="F30" s="264">
        <f>SUM(F31:F32)</f>
        <v>108454085</v>
      </c>
      <c r="G30" s="458">
        <f aca="true" t="shared" si="1" ref="G30:G35">SUM(F30/E30)</f>
        <v>0.6275605146482875</v>
      </c>
    </row>
    <row r="31" spans="1:7" ht="12.75" customHeight="1">
      <c r="A31" s="265" t="s">
        <v>55</v>
      </c>
      <c r="B31" s="911" t="s">
        <v>336</v>
      </c>
      <c r="C31" s="912"/>
      <c r="D31" s="266" t="s">
        <v>469</v>
      </c>
      <c r="E31" s="229">
        <f>SUM('6.intézm.kiadások'!E211,'6.intézm.kiadások'!E165,'6.intézm.kiadások'!E120,'6.intézm.kiadások'!E75,'6.intézm.kiadások'!E30,)</f>
        <v>0</v>
      </c>
      <c r="F31" s="229">
        <f>SUM('6.intézm.kiadások'!F211,'6.intézm.kiadások'!F165,'6.intézm.kiadások'!F120,'6.intézm.kiadások'!F75,'6.intézm.kiadások'!F30,)</f>
        <v>0</v>
      </c>
      <c r="G31" s="388"/>
    </row>
    <row r="32" spans="1:7" ht="12.75">
      <c r="A32" s="967" t="s">
        <v>56</v>
      </c>
      <c r="B32" s="911" t="s">
        <v>80</v>
      </c>
      <c r="C32" s="912"/>
      <c r="D32" s="266"/>
      <c r="E32" s="229">
        <f>SUM(E33:E34)</f>
        <v>172818529</v>
      </c>
      <c r="F32" s="229">
        <f>SUM(F33:F34)</f>
        <v>108454085</v>
      </c>
      <c r="G32" s="386">
        <f t="shared" si="1"/>
        <v>0.6275605146482875</v>
      </c>
    </row>
    <row r="33" spans="1:7" ht="14.25" customHeight="1">
      <c r="A33" s="968"/>
      <c r="B33" s="267" t="s">
        <v>55</v>
      </c>
      <c r="C33" s="268" t="s">
        <v>158</v>
      </c>
      <c r="D33" s="269" t="s">
        <v>469</v>
      </c>
      <c r="E33" s="270">
        <f>SUM('6.intézm.kiadások'!E32,'6.intézm.kiadások'!E77,'6.intézm.kiadások'!E122,'6.intézm.kiadások'!E167,'6.intézm.kiadások'!E213,)</f>
        <v>6500000</v>
      </c>
      <c r="F33" s="270">
        <f>SUM('6.intézm.kiadások'!F32,'6.intézm.kiadások'!F77,'6.intézm.kiadások'!F122,'6.intézm.kiadások'!F167,'6.intézm.kiadások'!F213,)</f>
        <v>6500000</v>
      </c>
      <c r="G33" s="403">
        <f t="shared" si="1"/>
        <v>1</v>
      </c>
    </row>
    <row r="34" spans="1:11" ht="14.25" customHeight="1" thickBot="1">
      <c r="A34" s="969"/>
      <c r="B34" s="271" t="s">
        <v>56</v>
      </c>
      <c r="C34" s="272" t="s">
        <v>4</v>
      </c>
      <c r="D34" s="269" t="s">
        <v>469</v>
      </c>
      <c r="E34" s="270">
        <f>SUM('6.intézm.kiadások'!E33,'6.intézm.kiadások'!E78,'6.intézm.kiadások'!E123,'6.intézm.kiadások'!E168,'6.intézm.kiadások'!E214,)</f>
        <v>166318529</v>
      </c>
      <c r="F34" s="270">
        <f>SUM('6.intézm.kiadások'!F33,'6.intézm.kiadások'!F78,'6.intézm.kiadások'!F123,'6.intézm.kiadások'!F168,'6.intézm.kiadások'!F214,)</f>
        <v>101954085</v>
      </c>
      <c r="G34" s="403">
        <f t="shared" si="1"/>
        <v>0.6130049707209712</v>
      </c>
      <c r="K34" s="459"/>
    </row>
    <row r="35" spans="1:7" ht="13.5" thickBot="1">
      <c r="A35" s="274"/>
      <c r="B35" s="970" t="s">
        <v>87</v>
      </c>
      <c r="C35" s="970"/>
      <c r="D35" s="275"/>
      <c r="E35" s="226">
        <f>SUM(E10,E19,E23,E30)</f>
        <v>1841454137</v>
      </c>
      <c r="F35" s="226">
        <f>SUM(F10,F19,F23,F30)</f>
        <v>1608457363</v>
      </c>
      <c r="G35" s="385">
        <f t="shared" si="1"/>
        <v>0.8734713130680594</v>
      </c>
    </row>
    <row r="36" spans="1:7" ht="12.75">
      <c r="A36" s="265">
        <v>1</v>
      </c>
      <c r="B36" s="971" t="s">
        <v>150</v>
      </c>
      <c r="C36" s="971"/>
      <c r="D36" s="228"/>
      <c r="E36" s="229">
        <f>SUM(E37:E38)</f>
        <v>0</v>
      </c>
      <c r="F36" s="229">
        <f>SUM(F37:F38)</f>
        <v>0</v>
      </c>
      <c r="G36" s="386"/>
    </row>
    <row r="37" spans="1:7" ht="12.75">
      <c r="A37" s="963"/>
      <c r="B37" s="215" t="s">
        <v>55</v>
      </c>
      <c r="C37" s="276" t="s">
        <v>154</v>
      </c>
      <c r="D37" s="256"/>
      <c r="E37" s="206">
        <f>SUM('6.intézm.kiadások'!E36,'6.intézm.kiadások'!E81,'6.intézm.kiadások'!E126,'6.intézm.kiadások'!E171,'6.intézm.kiadások'!E217,)</f>
        <v>0</v>
      </c>
      <c r="F37" s="206">
        <f>SUM('6.intézm.kiadások'!F36,'6.intézm.kiadások'!F81,'6.intézm.kiadások'!F126,'6.intézm.kiadások'!F171,'6.intézm.kiadások'!F217,)</f>
        <v>0</v>
      </c>
      <c r="G37" s="387"/>
    </row>
    <row r="38" spans="1:7" ht="12.75">
      <c r="A38" s="964"/>
      <c r="B38" s="215" t="s">
        <v>56</v>
      </c>
      <c r="C38" s="276" t="s">
        <v>35</v>
      </c>
      <c r="D38" s="256"/>
      <c r="E38" s="206">
        <f>SUM('6.intézm.kiadások'!E37,'6.intézm.kiadások'!E82,'6.intézm.kiadások'!E127,'6.intézm.kiadások'!E172,'6.intézm.kiadások'!E218,)</f>
        <v>0</v>
      </c>
      <c r="F38" s="206">
        <f>SUM('6.intézm.kiadások'!F37,'6.intézm.kiadások'!F82,'6.intézm.kiadások'!F127,'6.intézm.kiadások'!F172,'6.intézm.kiadások'!F218,)</f>
        <v>0</v>
      </c>
      <c r="G38" s="387"/>
    </row>
    <row r="39" spans="1:7" ht="12.75">
      <c r="A39" s="277" t="s">
        <v>56</v>
      </c>
      <c r="B39" s="965" t="s">
        <v>300</v>
      </c>
      <c r="C39" s="965"/>
      <c r="D39" s="251" t="s">
        <v>301</v>
      </c>
      <c r="E39" s="214">
        <f>SUM(E40:E42)</f>
        <v>744355139</v>
      </c>
      <c r="F39" s="214">
        <f>SUM(F40:F42)</f>
        <v>823468714</v>
      </c>
      <c r="G39" s="388">
        <f aca="true" t="shared" si="2" ref="G39:G44">SUM(F39/E39)</f>
        <v>1.1062847166021916</v>
      </c>
    </row>
    <row r="40" spans="1:7" ht="12.75">
      <c r="A40" s="963"/>
      <c r="B40" s="215" t="s">
        <v>55</v>
      </c>
      <c r="C40" s="204" t="s">
        <v>477</v>
      </c>
      <c r="D40" s="256" t="s">
        <v>478</v>
      </c>
      <c r="E40" s="206">
        <f>SUM('6.intézm.kiadások'!E39,'6.intézm.kiadások'!E84,'6.intézm.kiadások'!E129,'6.intézm.kiadások'!E174,'6.intézm.kiadások'!E220,)</f>
        <v>12127763</v>
      </c>
      <c r="F40" s="206">
        <f>SUM('6.intézm.kiadások'!F39,'6.intézm.kiadások'!F84,'6.intézm.kiadások'!F129,'6.intézm.kiadások'!F174,'6.intézm.kiadások'!F220,)</f>
        <v>11401107</v>
      </c>
      <c r="G40" s="387">
        <f t="shared" si="2"/>
        <v>0.9400832618513406</v>
      </c>
    </row>
    <row r="41" spans="1:9" ht="12.75">
      <c r="A41" s="964"/>
      <c r="B41" s="215" t="s">
        <v>56</v>
      </c>
      <c r="C41" s="204" t="s">
        <v>302</v>
      </c>
      <c r="D41" s="256" t="s">
        <v>495</v>
      </c>
      <c r="E41" s="206">
        <f>SUM('6.intézm.kiadások'!E40,'6.intézm.kiadások'!E85,'6.intézm.kiadások'!E130,'6.intézm.kiadások'!E175,'6.intézm.kiadások'!E221,)</f>
        <v>727612378</v>
      </c>
      <c r="F41" s="206">
        <f>SUM('6.intézm.kiadások'!F40,'6.intézm.kiadások'!F85,'6.intézm.kiadások'!F130,'6.intézm.kiadások'!F175,'6.intézm.kiadások'!F221,)</f>
        <v>806710412</v>
      </c>
      <c r="G41" s="387">
        <f t="shared" si="2"/>
        <v>1.1087090274871603</v>
      </c>
      <c r="I41" s="459"/>
    </row>
    <row r="42" spans="1:7" ht="13.5" thickBot="1">
      <c r="A42" s="278"/>
      <c r="B42" s="279" t="s">
        <v>57</v>
      </c>
      <c r="C42" s="204" t="s">
        <v>303</v>
      </c>
      <c r="D42" s="280" t="s">
        <v>496</v>
      </c>
      <c r="E42" s="206">
        <f>SUM('6.intézm.kiadások'!E41,'6.intézm.kiadások'!E86,'6.intézm.kiadások'!E131,'6.intézm.kiadások'!E176,'6.intézm.kiadások'!E222,)</f>
        <v>4614998</v>
      </c>
      <c r="F42" s="206">
        <f>SUM('6.intézm.kiadások'!F41,'6.intézm.kiadások'!F86,'6.intézm.kiadások'!F131,'6.intézm.kiadások'!F176,'6.intézm.kiadások'!F222,)</f>
        <v>5357195</v>
      </c>
      <c r="G42" s="387">
        <f t="shared" si="2"/>
        <v>1.1608228215916887</v>
      </c>
    </row>
    <row r="43" spans="1:7" ht="13.5" thickBot="1">
      <c r="A43" s="274"/>
      <c r="B43" s="966" t="s">
        <v>141</v>
      </c>
      <c r="C43" s="914"/>
      <c r="D43" s="275"/>
      <c r="E43" s="226">
        <f>SUM(E36,E39)</f>
        <v>744355139</v>
      </c>
      <c r="F43" s="226">
        <f>SUM(F36,F39)</f>
        <v>823468714</v>
      </c>
      <c r="G43" s="385">
        <f t="shared" si="2"/>
        <v>1.1062847166021916</v>
      </c>
    </row>
    <row r="44" spans="1:7" ht="13.5" thickBot="1">
      <c r="A44" s="281"/>
      <c r="B44" s="958" t="s">
        <v>177</v>
      </c>
      <c r="C44" s="958"/>
      <c r="D44" s="282"/>
      <c r="E44" s="241">
        <f>SUM(E35,E43)</f>
        <v>2585809276</v>
      </c>
      <c r="F44" s="241">
        <f>SUM(F35,F43)</f>
        <v>2431926077</v>
      </c>
      <c r="G44" s="394">
        <f t="shared" si="2"/>
        <v>0.9404893468252838</v>
      </c>
    </row>
    <row r="45" spans="1:7" ht="13.5" thickBot="1">
      <c r="A45" s="195"/>
      <c r="B45" s="195"/>
      <c r="C45" s="197"/>
      <c r="D45" s="283"/>
      <c r="E45" s="242"/>
      <c r="F45" s="242"/>
      <c r="G45" s="395"/>
    </row>
    <row r="46" spans="1:7" ht="12.75">
      <c r="A46" s="243" t="s">
        <v>55</v>
      </c>
      <c r="B46" s="908" t="s">
        <v>223</v>
      </c>
      <c r="C46" s="908"/>
      <c r="D46" s="244"/>
      <c r="E46" s="245">
        <f>SUM(E10,E24,E33,E37,E40:E41,E31)</f>
        <v>1979393867</v>
      </c>
      <c r="F46" s="245">
        <f>SUM(F10,F24,F33,F37,F40:F41,F31)</f>
        <v>2164504429</v>
      </c>
      <c r="G46" s="396">
        <f>SUM(F46/E46)</f>
        <v>1.0935188115342382</v>
      </c>
    </row>
    <row r="47" spans="1:7" ht="13.5" thickBot="1">
      <c r="A47" s="230" t="s">
        <v>56</v>
      </c>
      <c r="B47" s="909" t="s">
        <v>224</v>
      </c>
      <c r="C47" s="909"/>
      <c r="D47" s="246"/>
      <c r="E47" s="209">
        <f>SUM(E19,E27,E34,E38,E42)</f>
        <v>606415409</v>
      </c>
      <c r="F47" s="209">
        <f>SUM(F19,F27,F34,F38,F42)</f>
        <v>267421648</v>
      </c>
      <c r="G47" s="397">
        <f>SUM(F47/E47)</f>
        <v>0.4409875541272732</v>
      </c>
    </row>
    <row r="48" spans="1:7" ht="13.5" thickBot="1">
      <c r="A48" s="239"/>
      <c r="B48" s="958" t="s">
        <v>177</v>
      </c>
      <c r="C48" s="958"/>
      <c r="D48" s="247"/>
      <c r="E48" s="241">
        <f>SUM(E46:E47)</f>
        <v>2585809276</v>
      </c>
      <c r="F48" s="241">
        <f>SUM(F46:F47)</f>
        <v>2431926077</v>
      </c>
      <c r="G48" s="394">
        <f>SUM(F48/E48)</f>
        <v>0.9404893468252838</v>
      </c>
    </row>
  </sheetData>
  <sheetProtection/>
  <mergeCells count="32">
    <mergeCell ref="A10:C10"/>
    <mergeCell ref="A11:A16"/>
    <mergeCell ref="B11:C11"/>
    <mergeCell ref="B17:C17"/>
    <mergeCell ref="A2:G2"/>
    <mergeCell ref="A3:G3"/>
    <mergeCell ref="A8:C9"/>
    <mergeCell ref="D8:D9"/>
    <mergeCell ref="B22:C22"/>
    <mergeCell ref="A23:C23"/>
    <mergeCell ref="A24:A26"/>
    <mergeCell ref="B24:C24"/>
    <mergeCell ref="B18:C18"/>
    <mergeCell ref="A19:C19"/>
    <mergeCell ref="B20:C20"/>
    <mergeCell ref="B21:C21"/>
    <mergeCell ref="A32:A34"/>
    <mergeCell ref="B32:C32"/>
    <mergeCell ref="B35:C35"/>
    <mergeCell ref="B36:C36"/>
    <mergeCell ref="A27:A29"/>
    <mergeCell ref="B27:C27"/>
    <mergeCell ref="A30:C30"/>
    <mergeCell ref="B31:C31"/>
    <mergeCell ref="A37:A38"/>
    <mergeCell ref="B48:C48"/>
    <mergeCell ref="B39:C39"/>
    <mergeCell ref="A40:A41"/>
    <mergeCell ref="B43:C43"/>
    <mergeCell ref="B44:C44"/>
    <mergeCell ref="B46:C46"/>
    <mergeCell ref="B47:C4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1"/>
  <headerFooter alignWithMargins="0">
    <oddHeader>&amp;R&amp;"Arial,Félkövér"&amp;8 5.sz.mell. Solymár NK.Önk.
&amp;"Arial,Normál"2019. évi költségvetési rendeletéhez
</oddHeader>
    <oddFooter>&amp;L&amp;"Arial,Normál"&amp;8&amp;D&amp;C&amp;"Arial,Normál"&amp;8&amp;N/&amp;P&amp;R&amp;"Arial,Normál"&amp;8&amp;F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231"/>
  <sheetViews>
    <sheetView workbookViewId="0" topLeftCell="A1">
      <selection activeCell="F18" sqref="F18"/>
    </sheetView>
  </sheetViews>
  <sheetFormatPr defaultColWidth="9.00390625" defaultRowHeight="12.75"/>
  <cols>
    <col min="1" max="1" width="4.375" style="193" customWidth="1"/>
    <col min="2" max="2" width="6.625" style="193" customWidth="1"/>
    <col min="3" max="3" width="40.00390625" style="193" customWidth="1"/>
    <col min="4" max="4" width="9.125" style="193" customWidth="1"/>
    <col min="5" max="6" width="12.75390625" style="193" bestFit="1" customWidth="1"/>
    <col min="7" max="7" width="12.125" style="193" customWidth="1"/>
    <col min="8" max="16384" width="9.125" style="193" customWidth="1"/>
  </cols>
  <sheetData>
    <row r="1" spans="1:7" ht="19.5" customHeight="1">
      <c r="A1" s="916" t="s">
        <v>286</v>
      </c>
      <c r="B1" s="916"/>
      <c r="C1" s="916"/>
      <c r="D1" s="916"/>
      <c r="E1" s="916"/>
      <c r="F1" s="916"/>
      <c r="G1" s="916"/>
    </row>
    <row r="2" spans="1:7" ht="16.5" customHeight="1">
      <c r="A2" s="916" t="s">
        <v>657</v>
      </c>
      <c r="B2" s="916"/>
      <c r="C2" s="916"/>
      <c r="D2" s="916"/>
      <c r="E2" s="916"/>
      <c r="F2" s="916"/>
      <c r="G2" s="916"/>
    </row>
    <row r="3" spans="1:7" ht="12.75">
      <c r="A3" s="460"/>
      <c r="B3" s="460"/>
      <c r="C3" s="460"/>
      <c r="D3" s="460"/>
      <c r="E3" s="460"/>
      <c r="F3" s="460"/>
      <c r="G3" s="460"/>
    </row>
    <row r="4" spans="1:7" ht="12.75">
      <c r="A4" s="460"/>
      <c r="B4" s="460"/>
      <c r="C4" s="460"/>
      <c r="D4" s="460"/>
      <c r="E4" s="460"/>
      <c r="F4" s="460"/>
      <c r="G4" s="460"/>
    </row>
    <row r="5" spans="1:7" ht="9" customHeight="1">
      <c r="A5" s="460"/>
      <c r="B5" s="460"/>
      <c r="C5" s="460"/>
      <c r="D5" s="460"/>
      <c r="E5" s="460"/>
      <c r="F5" s="460"/>
      <c r="G5" s="460"/>
    </row>
    <row r="6" spans="1:7" ht="18.75" customHeight="1" thickBot="1">
      <c r="A6" s="194" t="s">
        <v>170</v>
      </c>
      <c r="B6" s="195"/>
      <c r="C6" s="196" t="s">
        <v>84</v>
      </c>
      <c r="G6" s="401" t="s">
        <v>524</v>
      </c>
    </row>
    <row r="7" spans="1:7" ht="12.75" customHeight="1">
      <c r="A7" s="925" t="s">
        <v>273</v>
      </c>
      <c r="B7" s="926"/>
      <c r="C7" s="927"/>
      <c r="D7" s="917" t="s">
        <v>290</v>
      </c>
      <c r="E7" s="199" t="s">
        <v>632</v>
      </c>
      <c r="F7" s="199" t="s">
        <v>655</v>
      </c>
      <c r="G7" s="376" t="s">
        <v>189</v>
      </c>
    </row>
    <row r="8" spans="1:7" ht="13.5" thickBot="1">
      <c r="A8" s="928"/>
      <c r="B8" s="929"/>
      <c r="C8" s="930"/>
      <c r="D8" s="918"/>
      <c r="E8" s="200" t="s">
        <v>176</v>
      </c>
      <c r="F8" s="200" t="s">
        <v>176</v>
      </c>
      <c r="G8" s="452" t="s">
        <v>190</v>
      </c>
    </row>
    <row r="9" spans="1:7" ht="12.75">
      <c r="A9" s="976" t="s">
        <v>27</v>
      </c>
      <c r="B9" s="977"/>
      <c r="C9" s="977"/>
      <c r="D9" s="248"/>
      <c r="E9" s="249">
        <f>SUM(E10,E16:E17)</f>
        <v>481120660</v>
      </c>
      <c r="F9" s="249">
        <f>SUM(F10,F16:F17)</f>
        <v>509716767</v>
      </c>
      <c r="G9" s="453">
        <f>SUM(F9/E9)</f>
        <v>1.0594364561272427</v>
      </c>
    </row>
    <row r="10" spans="1:7" ht="12.75">
      <c r="A10" s="972" t="s">
        <v>55</v>
      </c>
      <c r="B10" s="974" t="s">
        <v>27</v>
      </c>
      <c r="C10" s="974"/>
      <c r="D10" s="251"/>
      <c r="E10" s="252">
        <f>SUM(E11:E15)</f>
        <v>281511535</v>
      </c>
      <c r="F10" s="252">
        <f>SUM(F11:F14)</f>
        <v>296076869</v>
      </c>
      <c r="G10" s="405">
        <f>SUM(F10/E10)</f>
        <v>1.05173974132179</v>
      </c>
    </row>
    <row r="11" spans="1:7" ht="12.75">
      <c r="A11" s="972"/>
      <c r="B11" s="215" t="s">
        <v>55</v>
      </c>
      <c r="C11" s="204" t="s">
        <v>140</v>
      </c>
      <c r="D11" s="205" t="s">
        <v>291</v>
      </c>
      <c r="E11" s="206">
        <v>39864900</v>
      </c>
      <c r="F11" s="206">
        <v>46751151</v>
      </c>
      <c r="G11" s="379">
        <f aca="true" t="shared" si="0" ref="G11:G33">SUM(F11/E11)</f>
        <v>1.172739703348058</v>
      </c>
    </row>
    <row r="12" spans="1:7" ht="12.75">
      <c r="A12" s="972"/>
      <c r="B12" s="215" t="s">
        <v>56</v>
      </c>
      <c r="C12" s="204" t="s">
        <v>162</v>
      </c>
      <c r="D12" s="205" t="s">
        <v>292</v>
      </c>
      <c r="E12" s="206">
        <v>7362116</v>
      </c>
      <c r="F12" s="206">
        <v>9041060</v>
      </c>
      <c r="G12" s="379">
        <f t="shared" si="0"/>
        <v>1.2280518264042566</v>
      </c>
    </row>
    <row r="13" spans="1:7" ht="12.75">
      <c r="A13" s="972"/>
      <c r="B13" s="215" t="s">
        <v>57</v>
      </c>
      <c r="C13" s="204" t="s">
        <v>61</v>
      </c>
      <c r="D13" s="205" t="s">
        <v>293</v>
      </c>
      <c r="E13" s="206">
        <v>210416519</v>
      </c>
      <c r="F13" s="206">
        <v>217840658</v>
      </c>
      <c r="G13" s="379">
        <f t="shared" si="0"/>
        <v>1.0352830615927069</v>
      </c>
    </row>
    <row r="14" spans="1:7" ht="12.75">
      <c r="A14" s="972"/>
      <c r="B14" s="215" t="s">
        <v>114</v>
      </c>
      <c r="C14" s="204" t="s">
        <v>161</v>
      </c>
      <c r="D14" s="205" t="s">
        <v>296</v>
      </c>
      <c r="E14" s="206">
        <v>23868000</v>
      </c>
      <c r="F14" s="206">
        <v>22444000</v>
      </c>
      <c r="G14" s="379">
        <f>SUM(F14/E14)</f>
        <v>0.9403385285738227</v>
      </c>
    </row>
    <row r="15" spans="1:7" ht="12.75">
      <c r="A15" s="972"/>
      <c r="B15" s="215" t="s">
        <v>115</v>
      </c>
      <c r="C15" s="204" t="s">
        <v>298</v>
      </c>
      <c r="D15" s="205" t="s">
        <v>297</v>
      </c>
      <c r="E15" s="206">
        <v>0</v>
      </c>
      <c r="F15" s="206">
        <v>0</v>
      </c>
      <c r="G15" s="379"/>
    </row>
    <row r="16" spans="1:7" ht="12.75">
      <c r="A16" s="250" t="s">
        <v>56</v>
      </c>
      <c r="B16" s="965" t="s">
        <v>306</v>
      </c>
      <c r="C16" s="965"/>
      <c r="D16" s="213" t="s">
        <v>305</v>
      </c>
      <c r="E16" s="214">
        <v>29496605</v>
      </c>
      <c r="F16" s="214">
        <v>31827378</v>
      </c>
      <c r="G16" s="405">
        <f t="shared" si="0"/>
        <v>1.0790183480437834</v>
      </c>
    </row>
    <row r="17" spans="1:7" ht="13.5" thickBot="1">
      <c r="A17" s="253" t="s">
        <v>57</v>
      </c>
      <c r="B17" s="978" t="s">
        <v>304</v>
      </c>
      <c r="C17" s="978"/>
      <c r="D17" s="254" t="s">
        <v>299</v>
      </c>
      <c r="E17" s="221">
        <v>170112520</v>
      </c>
      <c r="F17" s="221">
        <v>181812520</v>
      </c>
      <c r="G17" s="461">
        <f t="shared" si="0"/>
        <v>1.0687780064630164</v>
      </c>
    </row>
    <row r="18" spans="1:7" ht="12.75">
      <c r="A18" s="905" t="s">
        <v>63</v>
      </c>
      <c r="B18" s="906"/>
      <c r="C18" s="907"/>
      <c r="D18" s="228"/>
      <c r="E18" s="229">
        <f>SUM(E19:E21)</f>
        <v>421882904</v>
      </c>
      <c r="F18" s="229">
        <f>SUM(F19:F21)</f>
        <v>154753173</v>
      </c>
      <c r="G18" s="380">
        <f t="shared" si="0"/>
        <v>0.36681546356284683</v>
      </c>
    </row>
    <row r="19" spans="1:7" ht="12.75">
      <c r="A19" s="255" t="s">
        <v>55</v>
      </c>
      <c r="B19" s="935" t="s">
        <v>307</v>
      </c>
      <c r="C19" s="935"/>
      <c r="D19" s="256" t="s">
        <v>309</v>
      </c>
      <c r="E19" s="206">
        <v>131402451</v>
      </c>
      <c r="F19" s="206">
        <v>7704604</v>
      </c>
      <c r="G19" s="379">
        <f t="shared" si="0"/>
        <v>0.05863363994633555</v>
      </c>
    </row>
    <row r="20" spans="1:7" ht="12.75">
      <c r="A20" s="255" t="s">
        <v>56</v>
      </c>
      <c r="B20" s="979" t="s">
        <v>308</v>
      </c>
      <c r="C20" s="980"/>
      <c r="D20" s="205" t="s">
        <v>310</v>
      </c>
      <c r="E20" s="206">
        <v>290480453</v>
      </c>
      <c r="F20" s="206">
        <v>147048569</v>
      </c>
      <c r="G20" s="379">
        <f t="shared" si="0"/>
        <v>0.5062253500410232</v>
      </c>
    </row>
    <row r="21" spans="1:7" ht="13.5" thickBot="1">
      <c r="A21" s="259" t="s">
        <v>57</v>
      </c>
      <c r="B21" s="909" t="s">
        <v>97</v>
      </c>
      <c r="C21" s="909"/>
      <c r="D21" s="208"/>
      <c r="E21" s="209">
        <v>0</v>
      </c>
      <c r="F21" s="209">
        <v>0</v>
      </c>
      <c r="G21" s="461"/>
    </row>
    <row r="22" spans="1:7" ht="12.75">
      <c r="A22" s="976" t="s">
        <v>98</v>
      </c>
      <c r="B22" s="977"/>
      <c r="C22" s="977"/>
      <c r="D22" s="244"/>
      <c r="E22" s="245">
        <f>SUM(E23,E26)</f>
        <v>0</v>
      </c>
      <c r="F22" s="245">
        <f>SUM(F23,F26)</f>
        <v>0</v>
      </c>
      <c r="G22" s="380"/>
    </row>
    <row r="23" spans="1:7" ht="12.75">
      <c r="A23" s="972" t="s">
        <v>55</v>
      </c>
      <c r="B23" s="974" t="s">
        <v>91</v>
      </c>
      <c r="C23" s="975"/>
      <c r="D23" s="260"/>
      <c r="E23" s="261">
        <f>SUM(E24:E25)</f>
        <v>0</v>
      </c>
      <c r="F23" s="261">
        <f>SUM(F24:F25)</f>
        <v>0</v>
      </c>
      <c r="G23" s="405"/>
    </row>
    <row r="24" spans="1:7" ht="12.75">
      <c r="A24" s="972"/>
      <c r="B24" s="215" t="s">
        <v>55</v>
      </c>
      <c r="C24" s="216" t="s">
        <v>99</v>
      </c>
      <c r="D24" s="262"/>
      <c r="E24" s="262"/>
      <c r="F24" s="262"/>
      <c r="G24" s="405"/>
    </row>
    <row r="25" spans="1:7" ht="12.75">
      <c r="A25" s="972"/>
      <c r="B25" s="215" t="s">
        <v>56</v>
      </c>
      <c r="C25" s="216" t="s">
        <v>100</v>
      </c>
      <c r="D25" s="262"/>
      <c r="E25" s="262"/>
      <c r="F25" s="262"/>
      <c r="G25" s="405"/>
    </row>
    <row r="26" spans="1:7" ht="12.75">
      <c r="A26" s="972" t="s">
        <v>56</v>
      </c>
      <c r="B26" s="974" t="s">
        <v>94</v>
      </c>
      <c r="C26" s="975"/>
      <c r="D26" s="260"/>
      <c r="E26" s="214">
        <f>SUM(E27:E28)</f>
        <v>0</v>
      </c>
      <c r="F26" s="214">
        <f>SUM(F27:F28)</f>
        <v>0</v>
      </c>
      <c r="G26" s="405"/>
    </row>
    <row r="27" spans="1:7" ht="12.75">
      <c r="A27" s="972"/>
      <c r="B27" s="215" t="s">
        <v>55</v>
      </c>
      <c r="C27" s="216" t="s">
        <v>99</v>
      </c>
      <c r="D27" s="205"/>
      <c r="E27" s="206"/>
      <c r="F27" s="206"/>
      <c r="G27" s="405"/>
    </row>
    <row r="28" spans="1:7" ht="13.5" thickBot="1">
      <c r="A28" s="973"/>
      <c r="B28" s="218" t="s">
        <v>56</v>
      </c>
      <c r="C28" s="219" t="s">
        <v>100</v>
      </c>
      <c r="D28" s="220"/>
      <c r="E28" s="263"/>
      <c r="F28" s="263"/>
      <c r="G28" s="461"/>
    </row>
    <row r="29" spans="1:7" ht="12.75">
      <c r="A29" s="905" t="s">
        <v>65</v>
      </c>
      <c r="B29" s="906"/>
      <c r="C29" s="907"/>
      <c r="D29" s="248" t="s">
        <v>469</v>
      </c>
      <c r="E29" s="264">
        <f>SUM(E30:E31)</f>
        <v>172818529</v>
      </c>
      <c r="F29" s="264">
        <f>SUM(F30:F31)</f>
        <v>108454085</v>
      </c>
      <c r="G29" s="380">
        <f t="shared" si="0"/>
        <v>0.6275605146482875</v>
      </c>
    </row>
    <row r="30" spans="1:7" ht="12.75" customHeight="1">
      <c r="A30" s="265" t="s">
        <v>55</v>
      </c>
      <c r="B30" s="911" t="s">
        <v>336</v>
      </c>
      <c r="C30" s="912"/>
      <c r="D30" s="266" t="s">
        <v>469</v>
      </c>
      <c r="E30" s="229">
        <v>0</v>
      </c>
      <c r="F30" s="229">
        <f>SUM('[6]önkormányzat'!K461)</f>
        <v>0</v>
      </c>
      <c r="G30" s="405"/>
    </row>
    <row r="31" spans="1:7" ht="12.75">
      <c r="A31" s="967" t="s">
        <v>56</v>
      </c>
      <c r="B31" s="911" t="s">
        <v>80</v>
      </c>
      <c r="C31" s="912"/>
      <c r="D31" s="266"/>
      <c r="E31" s="229">
        <f>SUM(E32:E33)</f>
        <v>172818529</v>
      </c>
      <c r="F31" s="229">
        <f>SUM(F32:F33)</f>
        <v>108454085</v>
      </c>
      <c r="G31" s="405">
        <f t="shared" si="0"/>
        <v>0.6275605146482875</v>
      </c>
    </row>
    <row r="32" spans="1:7" ht="12.75">
      <c r="A32" s="968"/>
      <c r="B32" s="267" t="s">
        <v>55</v>
      </c>
      <c r="C32" s="268" t="s">
        <v>158</v>
      </c>
      <c r="D32" s="269" t="s">
        <v>469</v>
      </c>
      <c r="E32" s="270">
        <v>6500000</v>
      </c>
      <c r="F32" s="270">
        <v>6500000</v>
      </c>
      <c r="G32" s="379">
        <f t="shared" si="0"/>
        <v>1</v>
      </c>
    </row>
    <row r="33" spans="1:7" ht="13.5" thickBot="1">
      <c r="A33" s="969"/>
      <c r="B33" s="271" t="s">
        <v>56</v>
      </c>
      <c r="C33" s="272" t="s">
        <v>4</v>
      </c>
      <c r="D33" s="269" t="s">
        <v>469</v>
      </c>
      <c r="E33" s="273">
        <v>166318529</v>
      </c>
      <c r="F33" s="273">
        <v>101954085</v>
      </c>
      <c r="G33" s="382">
        <f t="shared" si="0"/>
        <v>0.6130049707209712</v>
      </c>
    </row>
    <row r="34" spans="1:7" ht="13.5" thickBot="1">
      <c r="A34" s="274"/>
      <c r="B34" s="970" t="s">
        <v>87</v>
      </c>
      <c r="C34" s="970"/>
      <c r="D34" s="275"/>
      <c r="E34" s="226">
        <f>SUM(E9,E18,E22,E29)</f>
        <v>1075822093</v>
      </c>
      <c r="F34" s="226">
        <f>SUM(F9,F18,F22,F29)</f>
        <v>772924025</v>
      </c>
      <c r="G34" s="385">
        <f>SUM(F34/E34)</f>
        <v>0.7184496674953486</v>
      </c>
    </row>
    <row r="35" spans="1:7" ht="12.75">
      <c r="A35" s="265">
        <v>1</v>
      </c>
      <c r="B35" s="971" t="s">
        <v>150</v>
      </c>
      <c r="C35" s="971"/>
      <c r="D35" s="228"/>
      <c r="E35" s="229">
        <f>SUM(E36:E37)</f>
        <v>0</v>
      </c>
      <c r="F35" s="229">
        <f>SUM(F36:F37)</f>
        <v>0</v>
      </c>
      <c r="G35" s="458"/>
    </row>
    <row r="36" spans="1:7" ht="12.75">
      <c r="A36" s="963"/>
      <c r="B36" s="215" t="s">
        <v>55</v>
      </c>
      <c r="C36" s="276" t="s">
        <v>154</v>
      </c>
      <c r="D36" s="256"/>
      <c r="E36" s="206"/>
      <c r="F36" s="206"/>
      <c r="G36" s="387"/>
    </row>
    <row r="37" spans="1:7" ht="12.75">
      <c r="A37" s="964"/>
      <c r="B37" s="215" t="s">
        <v>56</v>
      </c>
      <c r="C37" s="276" t="s">
        <v>35</v>
      </c>
      <c r="D37" s="256"/>
      <c r="E37" s="206"/>
      <c r="F37" s="206"/>
      <c r="G37" s="387"/>
    </row>
    <row r="38" spans="1:7" ht="12.75">
      <c r="A38" s="277" t="s">
        <v>56</v>
      </c>
      <c r="B38" s="965" t="s">
        <v>300</v>
      </c>
      <c r="C38" s="965"/>
      <c r="D38" s="251" t="s">
        <v>301</v>
      </c>
      <c r="E38" s="214">
        <f>SUM(E39:E41)</f>
        <v>744355139</v>
      </c>
      <c r="F38" s="214">
        <f>SUM(F39:F41)</f>
        <v>823468714</v>
      </c>
      <c r="G38" s="388">
        <f aca="true" t="shared" si="1" ref="G38:G43">SUM(F38/E38)</f>
        <v>1.1062847166021916</v>
      </c>
    </row>
    <row r="39" spans="1:11" ht="12.75">
      <c r="A39" s="963"/>
      <c r="B39" s="215" t="s">
        <v>55</v>
      </c>
      <c r="C39" s="204" t="s">
        <v>477</v>
      </c>
      <c r="D39" s="256" t="s">
        <v>478</v>
      </c>
      <c r="E39" s="206">
        <v>12127763</v>
      </c>
      <c r="F39" s="206">
        <v>11401107</v>
      </c>
      <c r="G39" s="387">
        <f t="shared" si="1"/>
        <v>0.9400832618513406</v>
      </c>
      <c r="H39" s="462"/>
      <c r="I39" s="462"/>
      <c r="J39" s="462"/>
      <c r="K39" s="462"/>
    </row>
    <row r="40" spans="1:7" ht="12.75">
      <c r="A40" s="964"/>
      <c r="B40" s="215" t="s">
        <v>56</v>
      </c>
      <c r="C40" s="204" t="s">
        <v>302</v>
      </c>
      <c r="D40" s="256" t="s">
        <v>495</v>
      </c>
      <c r="E40" s="206">
        <v>727612378</v>
      </c>
      <c r="F40" s="206">
        <v>806710412</v>
      </c>
      <c r="G40" s="387">
        <f t="shared" si="1"/>
        <v>1.1087090274871603</v>
      </c>
    </row>
    <row r="41" spans="1:7" ht="13.5" thickBot="1">
      <c r="A41" s="278"/>
      <c r="B41" s="279" t="s">
        <v>57</v>
      </c>
      <c r="C41" s="204" t="s">
        <v>303</v>
      </c>
      <c r="D41" s="280" t="s">
        <v>496</v>
      </c>
      <c r="E41" s="209">
        <v>4614998</v>
      </c>
      <c r="F41" s="209">
        <v>5357195</v>
      </c>
      <c r="G41" s="387">
        <f t="shared" si="1"/>
        <v>1.1608228215916887</v>
      </c>
    </row>
    <row r="42" spans="1:7" ht="13.5" thickBot="1">
      <c r="A42" s="274"/>
      <c r="B42" s="966" t="s">
        <v>141</v>
      </c>
      <c r="C42" s="914"/>
      <c r="D42" s="275"/>
      <c r="E42" s="226">
        <f>SUM(E35,E38)</f>
        <v>744355139</v>
      </c>
      <c r="F42" s="226">
        <f>SUM(F35,F38)</f>
        <v>823468714</v>
      </c>
      <c r="G42" s="385">
        <f t="shared" si="1"/>
        <v>1.1062847166021916</v>
      </c>
    </row>
    <row r="43" spans="1:7" ht="13.5" thickBot="1">
      <c r="A43" s="281"/>
      <c r="B43" s="958" t="s">
        <v>225</v>
      </c>
      <c r="C43" s="958"/>
      <c r="D43" s="282"/>
      <c r="E43" s="241">
        <f>SUM(E34,E42)</f>
        <v>1820177232</v>
      </c>
      <c r="F43" s="241">
        <f>SUM(F34,F42)</f>
        <v>1596392739</v>
      </c>
      <c r="G43" s="394">
        <f t="shared" si="1"/>
        <v>0.8770534599237312</v>
      </c>
    </row>
    <row r="44" spans="1:7" ht="13.5" thickBot="1">
      <c r="A44" s="195"/>
      <c r="B44" s="195"/>
      <c r="C44" s="197"/>
      <c r="D44" s="283"/>
      <c r="E44" s="242"/>
      <c r="F44" s="242"/>
      <c r="G44" s="395"/>
    </row>
    <row r="45" spans="1:7" ht="12.75">
      <c r="A45" s="243" t="s">
        <v>55</v>
      </c>
      <c r="B45" s="908" t="s">
        <v>223</v>
      </c>
      <c r="C45" s="908"/>
      <c r="D45" s="244"/>
      <c r="E45" s="245">
        <f>SUM(E9,E23,E30,E32,E36,E39,E40)</f>
        <v>1227360801</v>
      </c>
      <c r="F45" s="245">
        <f>SUM(F9,F23,F30,F32,F36,F39,F40)</f>
        <v>1334328286</v>
      </c>
      <c r="G45" s="396">
        <f>SUM(F45/E45)</f>
        <v>1.0871524370933532</v>
      </c>
    </row>
    <row r="46" spans="1:7" ht="13.5" thickBot="1">
      <c r="A46" s="230" t="s">
        <v>56</v>
      </c>
      <c r="B46" s="909" t="s">
        <v>224</v>
      </c>
      <c r="C46" s="909"/>
      <c r="D46" s="246"/>
      <c r="E46" s="209">
        <f>SUM(E18,E26,E33,E37,E41)</f>
        <v>592816431</v>
      </c>
      <c r="F46" s="209">
        <f>SUM(F18,F26,F33,F37,F41)</f>
        <v>262064453</v>
      </c>
      <c r="G46" s="397">
        <f>SUM(F46/E46)</f>
        <v>0.4420667837393326</v>
      </c>
    </row>
    <row r="47" spans="1:7" ht="13.5" thickBot="1">
      <c r="A47" s="239"/>
      <c r="B47" s="958" t="s">
        <v>225</v>
      </c>
      <c r="C47" s="958"/>
      <c r="D47" s="247"/>
      <c r="E47" s="241">
        <f>SUM(E45:E46)</f>
        <v>1820177232</v>
      </c>
      <c r="F47" s="241">
        <f>SUM(F45:F46)</f>
        <v>1596392739</v>
      </c>
      <c r="G47" s="394">
        <f>SUM(F47/E47)</f>
        <v>0.8770534599237312</v>
      </c>
    </row>
    <row r="48" ht="12.75">
      <c r="G48" s="463"/>
    </row>
    <row r="49" ht="12.75">
      <c r="G49" s="463"/>
    </row>
    <row r="50" ht="12.75">
      <c r="G50" s="463"/>
    </row>
    <row r="51" spans="1:7" ht="18.75" thickBot="1">
      <c r="A51" s="194" t="s">
        <v>171</v>
      </c>
      <c r="B51" s="195"/>
      <c r="C51" s="400" t="s">
        <v>511</v>
      </c>
      <c r="D51" s="400"/>
      <c r="E51" s="400"/>
      <c r="G51" s="401" t="s">
        <v>524</v>
      </c>
    </row>
    <row r="52" spans="1:7" ht="12.75" customHeight="1">
      <c r="A52" s="925" t="s">
        <v>273</v>
      </c>
      <c r="B52" s="926"/>
      <c r="C52" s="927"/>
      <c r="D52" s="917" t="s">
        <v>290</v>
      </c>
      <c r="E52" s="199" t="s">
        <v>632</v>
      </c>
      <c r="F52" s="199" t="s">
        <v>655</v>
      </c>
      <c r="G52" s="464" t="s">
        <v>189</v>
      </c>
    </row>
    <row r="53" spans="1:7" ht="13.5" thickBot="1">
      <c r="A53" s="928"/>
      <c r="B53" s="929"/>
      <c r="C53" s="930"/>
      <c r="D53" s="918"/>
      <c r="E53" s="200" t="s">
        <v>176</v>
      </c>
      <c r="F53" s="200" t="s">
        <v>176</v>
      </c>
      <c r="G53" s="465" t="s">
        <v>190</v>
      </c>
    </row>
    <row r="54" spans="1:7" ht="12.75">
      <c r="A54" s="976" t="s">
        <v>27</v>
      </c>
      <c r="B54" s="977"/>
      <c r="C54" s="977"/>
      <c r="D54" s="248"/>
      <c r="E54" s="249">
        <f>SUM(E55,E61:E62)</f>
        <v>242017987</v>
      </c>
      <c r="F54" s="249">
        <f>SUM(F55,F61:F62)</f>
        <v>267633589</v>
      </c>
      <c r="G54" s="453">
        <f>SUM(F54/E54)</f>
        <v>1.105841728201797</v>
      </c>
    </row>
    <row r="55" spans="1:7" ht="12.75" customHeight="1">
      <c r="A55" s="972" t="s">
        <v>55</v>
      </c>
      <c r="B55" s="974" t="s">
        <v>27</v>
      </c>
      <c r="C55" s="974"/>
      <c r="D55" s="251"/>
      <c r="E55" s="252">
        <f>SUM(E56:E60)</f>
        <v>242017987</v>
      </c>
      <c r="F55" s="252">
        <f>SUM(F56:F60)</f>
        <v>267633589</v>
      </c>
      <c r="G55" s="405">
        <f>SUM(F55/E55)</f>
        <v>1.105841728201797</v>
      </c>
    </row>
    <row r="56" spans="1:7" ht="12.75">
      <c r="A56" s="972"/>
      <c r="B56" s="215" t="s">
        <v>55</v>
      </c>
      <c r="C56" s="204" t="s">
        <v>140</v>
      </c>
      <c r="D56" s="205" t="s">
        <v>291</v>
      </c>
      <c r="E56" s="206">
        <v>169946831</v>
      </c>
      <c r="F56" s="206">
        <v>187550118</v>
      </c>
      <c r="G56" s="379">
        <f>SUM(F56/E56)</f>
        <v>1.1035811429752402</v>
      </c>
    </row>
    <row r="57" spans="1:7" ht="12.75">
      <c r="A57" s="972"/>
      <c r="B57" s="215" t="s">
        <v>56</v>
      </c>
      <c r="C57" s="204" t="s">
        <v>162</v>
      </c>
      <c r="D57" s="205" t="s">
        <v>292</v>
      </c>
      <c r="E57" s="206">
        <v>33683346</v>
      </c>
      <c r="F57" s="206">
        <v>38893166</v>
      </c>
      <c r="G57" s="379">
        <f>SUM(F57/E57)</f>
        <v>1.1546705009650764</v>
      </c>
    </row>
    <row r="58" spans="1:7" ht="12.75">
      <c r="A58" s="972"/>
      <c r="B58" s="215" t="s">
        <v>57</v>
      </c>
      <c r="C58" s="204" t="s">
        <v>61</v>
      </c>
      <c r="D58" s="205" t="s">
        <v>293</v>
      </c>
      <c r="E58" s="206">
        <v>38387810</v>
      </c>
      <c r="F58" s="206">
        <v>41190305</v>
      </c>
      <c r="G58" s="379">
        <f>SUM(F58/E58)</f>
        <v>1.0730048158516987</v>
      </c>
    </row>
    <row r="59" spans="1:7" ht="12.75">
      <c r="A59" s="972"/>
      <c r="B59" s="215" t="s">
        <v>114</v>
      </c>
      <c r="C59" s="204" t="s">
        <v>161</v>
      </c>
      <c r="D59" s="205" t="s">
        <v>296</v>
      </c>
      <c r="E59" s="206">
        <v>0</v>
      </c>
      <c r="F59" s="206">
        <v>0</v>
      </c>
      <c r="G59" s="379"/>
    </row>
    <row r="60" spans="1:7" ht="12.75">
      <c r="A60" s="972"/>
      <c r="B60" s="215" t="s">
        <v>115</v>
      </c>
      <c r="C60" s="204" t="s">
        <v>298</v>
      </c>
      <c r="D60" s="205" t="s">
        <v>297</v>
      </c>
      <c r="E60" s="206">
        <v>0</v>
      </c>
      <c r="F60" s="206">
        <v>0</v>
      </c>
      <c r="G60" s="379"/>
    </row>
    <row r="61" spans="1:7" ht="12.75">
      <c r="A61" s="250" t="s">
        <v>56</v>
      </c>
      <c r="B61" s="965" t="s">
        <v>306</v>
      </c>
      <c r="C61" s="965"/>
      <c r="D61" s="213" t="s">
        <v>305</v>
      </c>
      <c r="E61" s="214">
        <v>0</v>
      </c>
      <c r="F61" s="214">
        <v>0</v>
      </c>
      <c r="G61" s="405"/>
    </row>
    <row r="62" spans="1:7" ht="13.5" thickBot="1">
      <c r="A62" s="253" t="s">
        <v>57</v>
      </c>
      <c r="B62" s="978" t="s">
        <v>304</v>
      </c>
      <c r="C62" s="978"/>
      <c r="D62" s="254" t="s">
        <v>299</v>
      </c>
      <c r="E62" s="221">
        <v>0</v>
      </c>
      <c r="F62" s="221">
        <v>0</v>
      </c>
      <c r="G62" s="461"/>
    </row>
    <row r="63" spans="1:7" ht="12.75" customHeight="1">
      <c r="A63" s="905" t="s">
        <v>63</v>
      </c>
      <c r="B63" s="906"/>
      <c r="C63" s="907"/>
      <c r="D63" s="228"/>
      <c r="E63" s="229">
        <f>SUM(E64:E66)</f>
        <v>13573578</v>
      </c>
      <c r="F63" s="229">
        <f>SUM(F64:F66)</f>
        <v>4523186</v>
      </c>
      <c r="G63" s="380">
        <f>SUM(F63/E63)</f>
        <v>0.3332346121265889</v>
      </c>
    </row>
    <row r="64" spans="1:7" ht="12.75">
      <c r="A64" s="255" t="s">
        <v>55</v>
      </c>
      <c r="B64" s="935" t="s">
        <v>307</v>
      </c>
      <c r="C64" s="935"/>
      <c r="D64" s="256" t="s">
        <v>309</v>
      </c>
      <c r="E64" s="206">
        <v>13573578</v>
      </c>
      <c r="F64" s="206">
        <v>4523186</v>
      </c>
      <c r="G64" s="405">
        <f>SUM(F64/E64)</f>
        <v>0.3332346121265889</v>
      </c>
    </row>
    <row r="65" spans="1:7" ht="12.75">
      <c r="A65" s="255" t="s">
        <v>56</v>
      </c>
      <c r="B65" s="979" t="s">
        <v>308</v>
      </c>
      <c r="C65" s="980"/>
      <c r="D65" s="205" t="s">
        <v>310</v>
      </c>
      <c r="E65" s="206">
        <v>0</v>
      </c>
      <c r="F65" s="206"/>
      <c r="G65" s="405"/>
    </row>
    <row r="66" spans="1:7" ht="13.5" thickBot="1">
      <c r="A66" s="259" t="s">
        <v>57</v>
      </c>
      <c r="B66" s="909" t="s">
        <v>97</v>
      </c>
      <c r="C66" s="909"/>
      <c r="D66" s="208"/>
      <c r="E66" s="209">
        <v>0</v>
      </c>
      <c r="F66" s="209">
        <v>0</v>
      </c>
      <c r="G66" s="461"/>
    </row>
    <row r="67" spans="1:7" ht="12.75" customHeight="1">
      <c r="A67" s="976" t="s">
        <v>98</v>
      </c>
      <c r="B67" s="977"/>
      <c r="C67" s="977"/>
      <c r="D67" s="244"/>
      <c r="E67" s="245">
        <f>SUM(E68,E71)</f>
        <v>0</v>
      </c>
      <c r="F67" s="245">
        <f>SUM(F68,F71)</f>
        <v>0</v>
      </c>
      <c r="G67" s="380"/>
    </row>
    <row r="68" spans="1:7" ht="12.75" customHeight="1">
      <c r="A68" s="972" t="s">
        <v>55</v>
      </c>
      <c r="B68" s="974" t="s">
        <v>91</v>
      </c>
      <c r="C68" s="975"/>
      <c r="D68" s="260"/>
      <c r="E68" s="261">
        <f>SUM(E69:E70)</f>
        <v>0</v>
      </c>
      <c r="F68" s="261">
        <f>SUM(F69:F70)</f>
        <v>0</v>
      </c>
      <c r="G68" s="405"/>
    </row>
    <row r="69" spans="1:7" ht="12.75">
      <c r="A69" s="972"/>
      <c r="B69" s="215" t="s">
        <v>55</v>
      </c>
      <c r="C69" s="216" t="s">
        <v>99</v>
      </c>
      <c r="D69" s="262"/>
      <c r="E69" s="262"/>
      <c r="F69" s="262"/>
      <c r="G69" s="405"/>
    </row>
    <row r="70" spans="1:7" ht="12.75">
      <c r="A70" s="972"/>
      <c r="B70" s="215" t="s">
        <v>56</v>
      </c>
      <c r="C70" s="216" t="s">
        <v>100</v>
      </c>
      <c r="D70" s="262"/>
      <c r="E70" s="262"/>
      <c r="F70" s="262"/>
      <c r="G70" s="405"/>
    </row>
    <row r="71" spans="1:7" ht="12.75" customHeight="1">
      <c r="A71" s="972" t="s">
        <v>56</v>
      </c>
      <c r="B71" s="974" t="s">
        <v>94</v>
      </c>
      <c r="C71" s="975"/>
      <c r="D71" s="260"/>
      <c r="E71" s="214">
        <f>SUM(E72:E73)</f>
        <v>0</v>
      </c>
      <c r="F71" s="214">
        <f>SUM(F72:F73)</f>
        <v>0</v>
      </c>
      <c r="G71" s="405"/>
    </row>
    <row r="72" spans="1:7" ht="12.75">
      <c r="A72" s="972"/>
      <c r="B72" s="215" t="s">
        <v>55</v>
      </c>
      <c r="C72" s="216" t="s">
        <v>99</v>
      </c>
      <c r="D72" s="205"/>
      <c r="E72" s="206"/>
      <c r="F72" s="206"/>
      <c r="G72" s="405"/>
    </row>
    <row r="73" spans="1:7" ht="13.5" thickBot="1">
      <c r="A73" s="973"/>
      <c r="B73" s="218" t="s">
        <v>56</v>
      </c>
      <c r="C73" s="219" t="s">
        <v>100</v>
      </c>
      <c r="D73" s="220"/>
      <c r="E73" s="263"/>
      <c r="F73" s="263"/>
      <c r="G73" s="461"/>
    </row>
    <row r="74" spans="1:7" ht="12.75" customHeight="1">
      <c r="A74" s="905" t="s">
        <v>65</v>
      </c>
      <c r="B74" s="906"/>
      <c r="C74" s="907"/>
      <c r="D74" s="248" t="s">
        <v>469</v>
      </c>
      <c r="E74" s="264">
        <f>SUM(E75:E76)</f>
        <v>0</v>
      </c>
      <c r="F74" s="264">
        <f>SUM(F75:F76)</f>
        <v>0</v>
      </c>
      <c r="G74" s="380"/>
    </row>
    <row r="75" spans="1:7" ht="12.75" customHeight="1">
      <c r="A75" s="265" t="s">
        <v>55</v>
      </c>
      <c r="B75" s="911" t="s">
        <v>336</v>
      </c>
      <c r="C75" s="912"/>
      <c r="D75" s="266" t="s">
        <v>469</v>
      </c>
      <c r="E75" s="229">
        <v>0</v>
      </c>
      <c r="F75" s="270">
        <f>SUM('[5]hivatal'!K302)</f>
        <v>0</v>
      </c>
      <c r="G75" s="405"/>
    </row>
    <row r="76" spans="1:7" ht="12.75" customHeight="1">
      <c r="A76" s="967" t="s">
        <v>56</v>
      </c>
      <c r="B76" s="911" t="s">
        <v>80</v>
      </c>
      <c r="C76" s="912"/>
      <c r="D76" s="266"/>
      <c r="E76" s="229">
        <f>SUM(E77:E78)</f>
        <v>0</v>
      </c>
      <c r="F76" s="229">
        <f>SUM(F77:F78)</f>
        <v>0</v>
      </c>
      <c r="G76" s="405"/>
    </row>
    <row r="77" spans="1:7" ht="12.75">
      <c r="A77" s="968"/>
      <c r="B77" s="267" t="s">
        <v>55</v>
      </c>
      <c r="C77" s="268" t="s">
        <v>158</v>
      </c>
      <c r="D77" s="269" t="s">
        <v>469</v>
      </c>
      <c r="E77" s="270">
        <v>0</v>
      </c>
      <c r="F77" s="270">
        <v>0</v>
      </c>
      <c r="G77" s="405"/>
    </row>
    <row r="78" spans="1:7" ht="13.5" thickBot="1">
      <c r="A78" s="969"/>
      <c r="B78" s="271" t="s">
        <v>56</v>
      </c>
      <c r="C78" s="272" t="s">
        <v>4</v>
      </c>
      <c r="D78" s="269" t="s">
        <v>469</v>
      </c>
      <c r="E78" s="273"/>
      <c r="F78" s="273">
        <v>0</v>
      </c>
      <c r="G78" s="461"/>
    </row>
    <row r="79" spans="1:7" ht="13.5" thickBot="1">
      <c r="A79" s="274"/>
      <c r="B79" s="970" t="s">
        <v>87</v>
      </c>
      <c r="C79" s="970"/>
      <c r="D79" s="275"/>
      <c r="E79" s="226">
        <f>SUM(E74,E67,E63,E54)</f>
        <v>255591565</v>
      </c>
      <c r="F79" s="226">
        <f>SUM(F74,F67,F63,F54)</f>
        <v>272156775</v>
      </c>
      <c r="G79" s="385">
        <f>SUM(F79/E79)</f>
        <v>1.0648112546280626</v>
      </c>
    </row>
    <row r="80" spans="1:7" ht="12.75">
      <c r="A80" s="265">
        <v>1</v>
      </c>
      <c r="B80" s="971" t="s">
        <v>150</v>
      </c>
      <c r="C80" s="971"/>
      <c r="D80" s="228"/>
      <c r="E80" s="229">
        <f>SUM(E81:E82)</f>
        <v>0</v>
      </c>
      <c r="F80" s="229">
        <f>SUM(F81:F82)</f>
        <v>0</v>
      </c>
      <c r="G80" s="458"/>
    </row>
    <row r="81" spans="1:7" ht="12.75">
      <c r="A81" s="963"/>
      <c r="B81" s="215" t="s">
        <v>55</v>
      </c>
      <c r="C81" s="276" t="s">
        <v>154</v>
      </c>
      <c r="D81" s="256"/>
      <c r="E81" s="206"/>
      <c r="F81" s="206">
        <v>0</v>
      </c>
      <c r="G81" s="387"/>
    </row>
    <row r="82" spans="1:7" ht="12.75">
      <c r="A82" s="964"/>
      <c r="B82" s="215" t="s">
        <v>56</v>
      </c>
      <c r="C82" s="276" t="s">
        <v>35</v>
      </c>
      <c r="D82" s="256"/>
      <c r="E82" s="206"/>
      <c r="F82" s="206">
        <v>0</v>
      </c>
      <c r="G82" s="387"/>
    </row>
    <row r="83" spans="1:7" ht="12.75">
      <c r="A83" s="277" t="s">
        <v>56</v>
      </c>
      <c r="B83" s="965" t="s">
        <v>300</v>
      </c>
      <c r="C83" s="965"/>
      <c r="D83" s="251" t="s">
        <v>301</v>
      </c>
      <c r="E83" s="214">
        <f>SUM(E84:E86)</f>
        <v>0</v>
      </c>
      <c r="F83" s="214">
        <f>SUM(F84:F86)</f>
        <v>0</v>
      </c>
      <c r="G83" s="388"/>
    </row>
    <row r="84" spans="1:7" ht="12.75">
      <c r="A84" s="963"/>
      <c r="B84" s="215" t="s">
        <v>55</v>
      </c>
      <c r="C84" s="204" t="s">
        <v>151</v>
      </c>
      <c r="D84" s="256" t="s">
        <v>545</v>
      </c>
      <c r="E84" s="206">
        <v>0</v>
      </c>
      <c r="F84" s="206">
        <v>0</v>
      </c>
      <c r="G84" s="387"/>
    </row>
    <row r="85" spans="1:7" ht="12.75">
      <c r="A85" s="964"/>
      <c r="B85" s="215" t="s">
        <v>56</v>
      </c>
      <c r="C85" s="204" t="s">
        <v>302</v>
      </c>
      <c r="D85" s="256" t="s">
        <v>495</v>
      </c>
      <c r="E85" s="206">
        <v>0</v>
      </c>
      <c r="F85" s="206">
        <v>0</v>
      </c>
      <c r="G85" s="387"/>
    </row>
    <row r="86" spans="1:7" ht="13.5" thickBot="1">
      <c r="A86" s="278"/>
      <c r="B86" s="279" t="s">
        <v>57</v>
      </c>
      <c r="C86" s="204" t="s">
        <v>303</v>
      </c>
      <c r="D86" s="280" t="s">
        <v>496</v>
      </c>
      <c r="E86" s="209">
        <v>0</v>
      </c>
      <c r="F86" s="209">
        <v>0</v>
      </c>
      <c r="G86" s="387"/>
    </row>
    <row r="87" spans="1:7" ht="13.5" thickBot="1">
      <c r="A87" s="274"/>
      <c r="B87" s="966" t="s">
        <v>141</v>
      </c>
      <c r="C87" s="914"/>
      <c r="D87" s="275"/>
      <c r="E87" s="226">
        <f>SUM(E80,E83)</f>
        <v>0</v>
      </c>
      <c r="F87" s="226">
        <f>SUM(F80,F83)</f>
        <v>0</v>
      </c>
      <c r="G87" s="385"/>
    </row>
    <row r="88" spans="1:7" ht="13.5" thickBot="1">
      <c r="A88" s="281"/>
      <c r="B88" s="958" t="s">
        <v>515</v>
      </c>
      <c r="C88" s="958"/>
      <c r="D88" s="282"/>
      <c r="E88" s="241">
        <f>SUM(E79,E87)</f>
        <v>255591565</v>
      </c>
      <c r="F88" s="241">
        <f>SUM(F79,F87)</f>
        <v>272156775</v>
      </c>
      <c r="G88" s="394">
        <f>SUM(F88/E88)</f>
        <v>1.0648112546280626</v>
      </c>
    </row>
    <row r="89" spans="1:7" ht="13.5" thickBot="1">
      <c r="A89" s="195"/>
      <c r="B89" s="195"/>
      <c r="C89" s="197"/>
      <c r="D89" s="283"/>
      <c r="E89" s="242"/>
      <c r="F89" s="242"/>
      <c r="G89" s="395"/>
    </row>
    <row r="90" spans="1:7" ht="12.75">
      <c r="A90" s="243" t="s">
        <v>55</v>
      </c>
      <c r="B90" s="908" t="s">
        <v>223</v>
      </c>
      <c r="C90" s="908"/>
      <c r="D90" s="244"/>
      <c r="E90" s="245">
        <f>SUM(E54,E68,E75,E77,E81,E84,E85)</f>
        <v>242017987</v>
      </c>
      <c r="F90" s="245">
        <f>SUM(F54,F68,F75,F77,F81,F84,F85)</f>
        <v>267633589</v>
      </c>
      <c r="G90" s="396">
        <f>SUM(F90/E90)</f>
        <v>1.105841728201797</v>
      </c>
    </row>
    <row r="91" spans="1:7" ht="13.5" thickBot="1">
      <c r="A91" s="230" t="s">
        <v>56</v>
      </c>
      <c r="B91" s="909" t="s">
        <v>224</v>
      </c>
      <c r="C91" s="909"/>
      <c r="D91" s="246"/>
      <c r="E91" s="209">
        <f>SUM(E63,E71,E78,E82,E86)</f>
        <v>13573578</v>
      </c>
      <c r="F91" s="209">
        <f>SUM(F63,F71,F78,F82,F86)</f>
        <v>4523186</v>
      </c>
      <c r="G91" s="397">
        <f>SUM(F91/E91)</f>
        <v>0.3332346121265889</v>
      </c>
    </row>
    <row r="92" spans="1:7" ht="13.5" thickBot="1">
      <c r="A92" s="239"/>
      <c r="B92" s="958" t="s">
        <v>515</v>
      </c>
      <c r="C92" s="958"/>
      <c r="D92" s="247"/>
      <c r="E92" s="241">
        <f>SUM(E90:E91)</f>
        <v>255591565</v>
      </c>
      <c r="F92" s="241">
        <f>SUM(F90:F91)</f>
        <v>272156775</v>
      </c>
      <c r="G92" s="394">
        <f>SUM(F92/E92)</f>
        <v>1.0648112546280626</v>
      </c>
    </row>
    <row r="93" ht="12.75">
      <c r="G93" s="399"/>
    </row>
    <row r="94" ht="12.75">
      <c r="G94" s="399"/>
    </row>
    <row r="95" ht="12.75">
      <c r="G95" s="399"/>
    </row>
    <row r="96" spans="1:7" ht="18.75" thickBot="1">
      <c r="A96" s="194" t="s">
        <v>172</v>
      </c>
      <c r="B96" s="195"/>
      <c r="C96" s="196" t="s">
        <v>285</v>
      </c>
      <c r="G96" s="401" t="s">
        <v>524</v>
      </c>
    </row>
    <row r="97" spans="1:7" ht="12.75" customHeight="1">
      <c r="A97" s="925" t="s">
        <v>273</v>
      </c>
      <c r="B97" s="926"/>
      <c r="C97" s="927"/>
      <c r="D97" s="917" t="s">
        <v>290</v>
      </c>
      <c r="E97" s="199" t="s">
        <v>632</v>
      </c>
      <c r="F97" s="199" t="s">
        <v>655</v>
      </c>
      <c r="G97" s="402" t="s">
        <v>189</v>
      </c>
    </row>
    <row r="98" spans="1:7" ht="13.5" thickBot="1">
      <c r="A98" s="928"/>
      <c r="B98" s="929"/>
      <c r="C98" s="930"/>
      <c r="D98" s="918"/>
      <c r="E98" s="200" t="s">
        <v>176</v>
      </c>
      <c r="F98" s="200" t="s">
        <v>176</v>
      </c>
      <c r="G98" s="466" t="s">
        <v>190</v>
      </c>
    </row>
    <row r="99" spans="1:7" ht="12.75">
      <c r="A99" s="976" t="s">
        <v>27</v>
      </c>
      <c r="B99" s="977"/>
      <c r="C99" s="977"/>
      <c r="D99" s="248"/>
      <c r="E99" s="249">
        <f>SUM(E100,E106:E107)</f>
        <v>103898545</v>
      </c>
      <c r="F99" s="249">
        <f>SUM(F100,F106:F107)</f>
        <v>108260520</v>
      </c>
      <c r="G99" s="453">
        <f>SUM(F99/E99)</f>
        <v>1.0419830229576361</v>
      </c>
    </row>
    <row r="100" spans="1:7" ht="12.75" customHeight="1">
      <c r="A100" s="972" t="s">
        <v>55</v>
      </c>
      <c r="B100" s="974" t="s">
        <v>27</v>
      </c>
      <c r="C100" s="974"/>
      <c r="D100" s="251"/>
      <c r="E100" s="252">
        <f>SUM(E101:E105)</f>
        <v>103898545</v>
      </c>
      <c r="F100" s="252">
        <f>SUM(F101:F105)</f>
        <v>108260520</v>
      </c>
      <c r="G100" s="405">
        <f>SUM(F100/E100)</f>
        <v>1.0419830229576361</v>
      </c>
    </row>
    <row r="101" spans="1:7" ht="12.75">
      <c r="A101" s="972"/>
      <c r="B101" s="215" t="s">
        <v>55</v>
      </c>
      <c r="C101" s="204" t="s">
        <v>140</v>
      </c>
      <c r="D101" s="205" t="s">
        <v>291</v>
      </c>
      <c r="E101" s="206">
        <v>45310110</v>
      </c>
      <c r="F101" s="206">
        <v>52123787</v>
      </c>
      <c r="G101" s="379">
        <f>SUM(F101/E101)</f>
        <v>1.1503787344590424</v>
      </c>
    </row>
    <row r="102" spans="1:7" ht="12.75">
      <c r="A102" s="972"/>
      <c r="B102" s="215" t="s">
        <v>56</v>
      </c>
      <c r="C102" s="204" t="s">
        <v>162</v>
      </c>
      <c r="D102" s="205" t="s">
        <v>292</v>
      </c>
      <c r="E102" s="206">
        <v>8389511</v>
      </c>
      <c r="F102" s="206">
        <v>10050175</v>
      </c>
      <c r="G102" s="379">
        <f>SUM(F102/E102)</f>
        <v>1.1979452676085651</v>
      </c>
    </row>
    <row r="103" spans="1:7" ht="12.75">
      <c r="A103" s="972"/>
      <c r="B103" s="215" t="s">
        <v>57</v>
      </c>
      <c r="C103" s="204" t="s">
        <v>61</v>
      </c>
      <c r="D103" s="205" t="s">
        <v>293</v>
      </c>
      <c r="E103" s="206">
        <v>50198924</v>
      </c>
      <c r="F103" s="206">
        <v>46086558</v>
      </c>
      <c r="G103" s="379">
        <f>SUM(F103/E103)</f>
        <v>0.918078602640965</v>
      </c>
    </row>
    <row r="104" spans="1:7" ht="12.75">
      <c r="A104" s="972"/>
      <c r="B104" s="215" t="s">
        <v>114</v>
      </c>
      <c r="C104" s="204" t="s">
        <v>161</v>
      </c>
      <c r="D104" s="205" t="s">
        <v>296</v>
      </c>
      <c r="E104" s="206">
        <v>0</v>
      </c>
      <c r="F104" s="206">
        <v>0</v>
      </c>
      <c r="G104" s="379"/>
    </row>
    <row r="105" spans="1:7" ht="12.75">
      <c r="A105" s="972"/>
      <c r="B105" s="215" t="s">
        <v>115</v>
      </c>
      <c r="C105" s="204" t="s">
        <v>298</v>
      </c>
      <c r="D105" s="205" t="s">
        <v>297</v>
      </c>
      <c r="E105" s="206">
        <v>0</v>
      </c>
      <c r="F105" s="206">
        <v>0</v>
      </c>
      <c r="G105" s="379"/>
    </row>
    <row r="106" spans="1:7" ht="12.75">
      <c r="A106" s="250" t="s">
        <v>56</v>
      </c>
      <c r="B106" s="965" t="s">
        <v>306</v>
      </c>
      <c r="C106" s="965"/>
      <c r="D106" s="213" t="s">
        <v>305</v>
      </c>
      <c r="E106" s="214">
        <v>0</v>
      </c>
      <c r="F106" s="214">
        <v>0</v>
      </c>
      <c r="G106" s="405"/>
    </row>
    <row r="107" spans="1:7" ht="13.5" thickBot="1">
      <c r="A107" s="253" t="s">
        <v>57</v>
      </c>
      <c r="B107" s="978" t="s">
        <v>304</v>
      </c>
      <c r="C107" s="978"/>
      <c r="D107" s="254" t="s">
        <v>299</v>
      </c>
      <c r="E107" s="221">
        <v>0</v>
      </c>
      <c r="F107" s="221">
        <v>0</v>
      </c>
      <c r="G107" s="461"/>
    </row>
    <row r="108" spans="1:7" ht="12.75" customHeight="1">
      <c r="A108" s="905" t="s">
        <v>63</v>
      </c>
      <c r="B108" s="906"/>
      <c r="C108" s="907"/>
      <c r="D108" s="228"/>
      <c r="E108" s="229">
        <f>SUM(E109:E111)</f>
        <v>0</v>
      </c>
      <c r="F108" s="229">
        <f>SUM(F109:F111)</f>
        <v>0</v>
      </c>
      <c r="G108" s="380"/>
    </row>
    <row r="109" spans="1:7" ht="12.75">
      <c r="A109" s="255" t="s">
        <v>55</v>
      </c>
      <c r="B109" s="935" t="s">
        <v>307</v>
      </c>
      <c r="C109" s="935"/>
      <c r="D109" s="256" t="s">
        <v>309</v>
      </c>
      <c r="E109" s="206">
        <v>0</v>
      </c>
      <c r="F109" s="206">
        <f>SUM('[7]művelődési ház'!$I$417)</f>
        <v>0</v>
      </c>
      <c r="G109" s="405"/>
    </row>
    <row r="110" spans="1:7" ht="12.75">
      <c r="A110" s="255" t="s">
        <v>56</v>
      </c>
      <c r="B110" s="979" t="s">
        <v>308</v>
      </c>
      <c r="C110" s="980"/>
      <c r="D110" s="205" t="s">
        <v>310</v>
      </c>
      <c r="E110" s="206">
        <v>0</v>
      </c>
      <c r="F110" s="206">
        <f>SUM('[7]ezüstkor'!$I$408)</f>
        <v>0</v>
      </c>
      <c r="G110" s="405"/>
    </row>
    <row r="111" spans="1:7" ht="13.5" thickBot="1">
      <c r="A111" s="259" t="s">
        <v>57</v>
      </c>
      <c r="B111" s="909" t="s">
        <v>97</v>
      </c>
      <c r="C111" s="909"/>
      <c r="D111" s="208"/>
      <c r="E111" s="209">
        <v>0</v>
      </c>
      <c r="F111" s="209"/>
      <c r="G111" s="461"/>
    </row>
    <row r="112" spans="1:7" ht="12.75" customHeight="1">
      <c r="A112" s="976" t="s">
        <v>98</v>
      </c>
      <c r="B112" s="977"/>
      <c r="C112" s="977"/>
      <c r="D112" s="244"/>
      <c r="E112" s="245">
        <f>SUM(E113,E116)</f>
        <v>0</v>
      </c>
      <c r="F112" s="245">
        <f>SUM(F113,F116)</f>
        <v>0</v>
      </c>
      <c r="G112" s="380"/>
    </row>
    <row r="113" spans="1:7" ht="12.75" customHeight="1">
      <c r="A113" s="972" t="s">
        <v>55</v>
      </c>
      <c r="B113" s="974" t="s">
        <v>91</v>
      </c>
      <c r="C113" s="975"/>
      <c r="D113" s="260"/>
      <c r="E113" s="261">
        <f>SUM(E114:E115)</f>
        <v>0</v>
      </c>
      <c r="F113" s="261">
        <f>SUM(F114:F115)</f>
        <v>0</v>
      </c>
      <c r="G113" s="405"/>
    </row>
    <row r="114" spans="1:7" ht="12.75">
      <c r="A114" s="972"/>
      <c r="B114" s="215" t="s">
        <v>55</v>
      </c>
      <c r="C114" s="216" t="s">
        <v>99</v>
      </c>
      <c r="D114" s="262"/>
      <c r="E114" s="262"/>
      <c r="F114" s="262"/>
      <c r="G114" s="405"/>
    </row>
    <row r="115" spans="1:7" ht="12.75">
      <c r="A115" s="972"/>
      <c r="B115" s="215" t="s">
        <v>56</v>
      </c>
      <c r="C115" s="216" t="s">
        <v>100</v>
      </c>
      <c r="D115" s="262"/>
      <c r="E115" s="262"/>
      <c r="F115" s="262"/>
      <c r="G115" s="405"/>
    </row>
    <row r="116" spans="1:7" ht="12.75" customHeight="1">
      <c r="A116" s="972" t="s">
        <v>56</v>
      </c>
      <c r="B116" s="974" t="s">
        <v>94</v>
      </c>
      <c r="C116" s="975"/>
      <c r="D116" s="260"/>
      <c r="E116" s="214">
        <f>SUM(E117:E118)</f>
        <v>0</v>
      </c>
      <c r="F116" s="214">
        <f>SUM(F117:F118)</f>
        <v>0</v>
      </c>
      <c r="G116" s="405"/>
    </row>
    <row r="117" spans="1:7" ht="12.75">
      <c r="A117" s="972"/>
      <c r="B117" s="215" t="s">
        <v>55</v>
      </c>
      <c r="C117" s="216" t="s">
        <v>99</v>
      </c>
      <c r="D117" s="205"/>
      <c r="E117" s="206"/>
      <c r="F117" s="206"/>
      <c r="G117" s="405"/>
    </row>
    <row r="118" spans="1:7" ht="13.5" thickBot="1">
      <c r="A118" s="973"/>
      <c r="B118" s="218" t="s">
        <v>56</v>
      </c>
      <c r="C118" s="219" t="s">
        <v>100</v>
      </c>
      <c r="D118" s="220"/>
      <c r="E118" s="263"/>
      <c r="F118" s="263"/>
      <c r="G118" s="461"/>
    </row>
    <row r="119" spans="1:7" ht="12.75" customHeight="1">
      <c r="A119" s="905" t="s">
        <v>65</v>
      </c>
      <c r="B119" s="906"/>
      <c r="C119" s="907"/>
      <c r="D119" s="248" t="s">
        <v>469</v>
      </c>
      <c r="E119" s="264">
        <f>SUM(E120:E121)</f>
        <v>0</v>
      </c>
      <c r="F119" s="264">
        <f>SUM(F120:F121)</f>
        <v>0</v>
      </c>
      <c r="G119" s="380"/>
    </row>
    <row r="120" spans="1:7" ht="12.75" customHeight="1">
      <c r="A120" s="265" t="s">
        <v>55</v>
      </c>
      <c r="B120" s="911" t="s">
        <v>336</v>
      </c>
      <c r="C120" s="912"/>
      <c r="D120" s="266" t="s">
        <v>469</v>
      </c>
      <c r="E120" s="229">
        <v>0</v>
      </c>
      <c r="F120" s="270">
        <f>SUM('[5]művelődési ház'!K363)</f>
        <v>0</v>
      </c>
      <c r="G120" s="405"/>
    </row>
    <row r="121" spans="1:7" ht="12.75" customHeight="1">
      <c r="A121" s="967" t="s">
        <v>56</v>
      </c>
      <c r="B121" s="911" t="s">
        <v>80</v>
      </c>
      <c r="C121" s="912"/>
      <c r="D121" s="266"/>
      <c r="E121" s="229">
        <f>SUM(E122:E123)</f>
        <v>0</v>
      </c>
      <c r="F121" s="229">
        <f>SUM(F122:F123)</f>
        <v>0</v>
      </c>
      <c r="G121" s="405"/>
    </row>
    <row r="122" spans="1:7" ht="12.75">
      <c r="A122" s="968"/>
      <c r="B122" s="267" t="s">
        <v>55</v>
      </c>
      <c r="C122" s="268" t="s">
        <v>158</v>
      </c>
      <c r="D122" s="269" t="s">
        <v>469</v>
      </c>
      <c r="E122" s="270">
        <v>0</v>
      </c>
      <c r="F122" s="270"/>
      <c r="G122" s="405"/>
    </row>
    <row r="123" spans="1:7" ht="13.5" thickBot="1">
      <c r="A123" s="969"/>
      <c r="B123" s="271" t="s">
        <v>56</v>
      </c>
      <c r="C123" s="272" t="s">
        <v>4</v>
      </c>
      <c r="D123" s="269" t="s">
        <v>469</v>
      </c>
      <c r="E123" s="273"/>
      <c r="F123" s="273"/>
      <c r="G123" s="461"/>
    </row>
    <row r="124" spans="1:7" ht="13.5" thickBot="1">
      <c r="A124" s="274"/>
      <c r="B124" s="970" t="s">
        <v>87</v>
      </c>
      <c r="C124" s="970"/>
      <c r="D124" s="275"/>
      <c r="E124" s="226">
        <f>SUM(E99,E108,E112,E119)</f>
        <v>103898545</v>
      </c>
      <c r="F124" s="226">
        <f>SUM(F99,F108,F112,F119)</f>
        <v>108260520</v>
      </c>
      <c r="G124" s="385">
        <f>SUM(F124/E124)</f>
        <v>1.0419830229576361</v>
      </c>
    </row>
    <row r="125" spans="1:7" ht="12.75">
      <c r="A125" s="265">
        <v>1</v>
      </c>
      <c r="B125" s="971" t="s">
        <v>150</v>
      </c>
      <c r="C125" s="971"/>
      <c r="D125" s="228"/>
      <c r="E125" s="229">
        <f>SUM(E126:E127)</f>
        <v>0</v>
      </c>
      <c r="F125" s="229">
        <f>SUM(F126:F127)</f>
        <v>0</v>
      </c>
      <c r="G125" s="458"/>
    </row>
    <row r="126" spans="1:7" ht="12.75">
      <c r="A126" s="963"/>
      <c r="B126" s="215" t="s">
        <v>55</v>
      </c>
      <c r="C126" s="276" t="s">
        <v>154</v>
      </c>
      <c r="D126" s="256"/>
      <c r="E126" s="206"/>
      <c r="F126" s="206"/>
      <c r="G126" s="387"/>
    </row>
    <row r="127" spans="1:7" ht="12.75">
      <c r="A127" s="964"/>
      <c r="B127" s="215" t="s">
        <v>56</v>
      </c>
      <c r="C127" s="276" t="s">
        <v>35</v>
      </c>
      <c r="D127" s="256"/>
      <c r="E127" s="206"/>
      <c r="F127" s="206"/>
      <c r="G127" s="387"/>
    </row>
    <row r="128" spans="1:7" ht="12.75">
      <c r="A128" s="277" t="s">
        <v>56</v>
      </c>
      <c r="B128" s="965" t="s">
        <v>300</v>
      </c>
      <c r="C128" s="965"/>
      <c r="D128" s="251" t="s">
        <v>301</v>
      </c>
      <c r="E128" s="214">
        <f>SUM(E129:E131)</f>
        <v>0</v>
      </c>
      <c r="F128" s="214">
        <f>SUM(F129:F131)</f>
        <v>0</v>
      </c>
      <c r="G128" s="388"/>
    </row>
    <row r="129" spans="1:7" ht="12.75">
      <c r="A129" s="963"/>
      <c r="B129" s="215" t="s">
        <v>55</v>
      </c>
      <c r="C129" s="204" t="s">
        <v>151</v>
      </c>
      <c r="D129" s="256" t="s">
        <v>545</v>
      </c>
      <c r="E129" s="206"/>
      <c r="F129" s="206"/>
      <c r="G129" s="387"/>
    </row>
    <row r="130" spans="1:7" ht="12.75">
      <c r="A130" s="964"/>
      <c r="B130" s="215" t="s">
        <v>56</v>
      </c>
      <c r="C130" s="204" t="s">
        <v>302</v>
      </c>
      <c r="D130" s="256" t="s">
        <v>495</v>
      </c>
      <c r="E130" s="206"/>
      <c r="F130" s="206"/>
      <c r="G130" s="387"/>
    </row>
    <row r="131" spans="1:7" ht="13.5" thickBot="1">
      <c r="A131" s="278"/>
      <c r="B131" s="279" t="s">
        <v>57</v>
      </c>
      <c r="C131" s="204" t="s">
        <v>303</v>
      </c>
      <c r="D131" s="280" t="s">
        <v>496</v>
      </c>
      <c r="E131" s="209"/>
      <c r="F131" s="209"/>
      <c r="G131" s="387"/>
    </row>
    <row r="132" spans="1:7" ht="13.5" thickBot="1">
      <c r="A132" s="274"/>
      <c r="B132" s="966" t="s">
        <v>141</v>
      </c>
      <c r="C132" s="914"/>
      <c r="D132" s="275"/>
      <c r="E132" s="226">
        <f>SUM(E125,E128)</f>
        <v>0</v>
      </c>
      <c r="F132" s="226">
        <f>SUM(F125,F128)</f>
        <v>0</v>
      </c>
      <c r="G132" s="385"/>
    </row>
    <row r="133" spans="1:7" ht="15.75" customHeight="1" thickBot="1">
      <c r="A133" s="281"/>
      <c r="B133" s="933" t="s">
        <v>227</v>
      </c>
      <c r="C133" s="934"/>
      <c r="D133" s="282"/>
      <c r="E133" s="241">
        <f>SUM(E124,E132)</f>
        <v>103898545</v>
      </c>
      <c r="F133" s="241">
        <f>SUM(F124,F132)</f>
        <v>108260520</v>
      </c>
      <c r="G133" s="394">
        <f>SUM(F133/E133)</f>
        <v>1.0419830229576361</v>
      </c>
    </row>
    <row r="134" spans="1:7" ht="13.5" thickBot="1">
      <c r="A134" s="195"/>
      <c r="B134" s="195"/>
      <c r="C134" s="197"/>
      <c r="D134" s="283"/>
      <c r="E134" s="242"/>
      <c r="F134" s="242"/>
      <c r="G134" s="395"/>
    </row>
    <row r="135" spans="1:7" ht="12.75">
      <c r="A135" s="243" t="s">
        <v>55</v>
      </c>
      <c r="B135" s="908" t="s">
        <v>223</v>
      </c>
      <c r="C135" s="908"/>
      <c r="D135" s="244"/>
      <c r="E135" s="245">
        <f>SUM(E99,E113,E120,E122,E126,E129,E130)</f>
        <v>103898545</v>
      </c>
      <c r="F135" s="245">
        <f>SUM(F99,F113,F120,F122,F126,F129,F130)</f>
        <v>108260520</v>
      </c>
      <c r="G135" s="396">
        <f>SUM(F135/E135)</f>
        <v>1.0419830229576361</v>
      </c>
    </row>
    <row r="136" spans="1:7" ht="13.5" thickBot="1">
      <c r="A136" s="230" t="s">
        <v>56</v>
      </c>
      <c r="B136" s="909" t="s">
        <v>224</v>
      </c>
      <c r="C136" s="909"/>
      <c r="D136" s="246"/>
      <c r="E136" s="209">
        <f>SUM(E108,E116,E123,E127,E131)</f>
        <v>0</v>
      </c>
      <c r="F136" s="209">
        <f>SUM(F108,F116,F123,F127,F131)</f>
        <v>0</v>
      </c>
      <c r="G136" s="397"/>
    </row>
    <row r="137" spans="1:7" ht="13.5" thickBot="1">
      <c r="A137" s="239"/>
      <c r="B137" s="958" t="s">
        <v>227</v>
      </c>
      <c r="C137" s="958"/>
      <c r="D137" s="247"/>
      <c r="E137" s="241">
        <f>SUM(E135:E136)</f>
        <v>103898545</v>
      </c>
      <c r="F137" s="241">
        <f>SUM(F135:F136)</f>
        <v>108260520</v>
      </c>
      <c r="G137" s="394">
        <f>SUM(F137/E137)</f>
        <v>1.0419830229576361</v>
      </c>
    </row>
    <row r="138" ht="12.75">
      <c r="G138" s="399"/>
    </row>
    <row r="139" ht="12.75">
      <c r="G139" s="399"/>
    </row>
    <row r="140" ht="12.75">
      <c r="G140" s="399"/>
    </row>
    <row r="141" spans="1:7" ht="18.75" thickBot="1">
      <c r="A141" s="194" t="s">
        <v>173</v>
      </c>
      <c r="B141" s="195"/>
      <c r="C141" s="196" t="s">
        <v>284</v>
      </c>
      <c r="G141" s="401" t="s">
        <v>524</v>
      </c>
    </row>
    <row r="142" spans="1:7" ht="12.75" customHeight="1">
      <c r="A142" s="925" t="s">
        <v>273</v>
      </c>
      <c r="B142" s="926"/>
      <c r="C142" s="927"/>
      <c r="D142" s="917" t="s">
        <v>290</v>
      </c>
      <c r="E142" s="199" t="s">
        <v>632</v>
      </c>
      <c r="F142" s="199" t="s">
        <v>655</v>
      </c>
      <c r="G142" s="402" t="s">
        <v>189</v>
      </c>
    </row>
    <row r="143" spans="1:7" ht="13.5" thickBot="1">
      <c r="A143" s="928"/>
      <c r="B143" s="929"/>
      <c r="C143" s="930"/>
      <c r="D143" s="918"/>
      <c r="E143" s="200" t="s">
        <v>176</v>
      </c>
      <c r="F143" s="200" t="s">
        <v>176</v>
      </c>
      <c r="G143" s="466" t="s">
        <v>190</v>
      </c>
    </row>
    <row r="144" spans="1:7" ht="12.75">
      <c r="A144" s="976" t="s">
        <v>27</v>
      </c>
      <c r="B144" s="977"/>
      <c r="C144" s="977"/>
      <c r="D144" s="248"/>
      <c r="E144" s="249">
        <f>SUM(E145,E151:E152)</f>
        <v>89992738</v>
      </c>
      <c r="F144" s="249">
        <f>SUM(F145,F151:F152)</f>
        <v>103230032</v>
      </c>
      <c r="G144" s="453">
        <f>SUM(F144/E144)</f>
        <v>1.1470929132081746</v>
      </c>
    </row>
    <row r="145" spans="1:7" ht="12.75" customHeight="1">
      <c r="A145" s="972" t="s">
        <v>55</v>
      </c>
      <c r="B145" s="974" t="s">
        <v>27</v>
      </c>
      <c r="C145" s="974"/>
      <c r="D145" s="251"/>
      <c r="E145" s="252">
        <f>SUM(E146:E150)</f>
        <v>89992738</v>
      </c>
      <c r="F145" s="252">
        <f>SUM(F146:F150)</f>
        <v>103230032</v>
      </c>
      <c r="G145" s="405">
        <f>SUM(F145/E145)</f>
        <v>1.1470929132081746</v>
      </c>
    </row>
    <row r="146" spans="1:7" ht="12.75">
      <c r="A146" s="972"/>
      <c r="B146" s="215" t="s">
        <v>55</v>
      </c>
      <c r="C146" s="204" t="s">
        <v>140</v>
      </c>
      <c r="D146" s="205" t="s">
        <v>291</v>
      </c>
      <c r="E146" s="206">
        <v>68202414</v>
      </c>
      <c r="F146" s="206">
        <v>77611185</v>
      </c>
      <c r="G146" s="379">
        <f>SUM(F146/E146)</f>
        <v>1.1379536360692453</v>
      </c>
    </row>
    <row r="147" spans="1:7" ht="12.75">
      <c r="A147" s="972"/>
      <c r="B147" s="215" t="s">
        <v>56</v>
      </c>
      <c r="C147" s="204" t="s">
        <v>162</v>
      </c>
      <c r="D147" s="205" t="s">
        <v>292</v>
      </c>
      <c r="E147" s="206">
        <v>12106930</v>
      </c>
      <c r="F147" s="206">
        <v>14684643</v>
      </c>
      <c r="G147" s="379">
        <f>SUM(F147/E147)</f>
        <v>1.2129121916125722</v>
      </c>
    </row>
    <row r="148" spans="1:7" ht="12.75">
      <c r="A148" s="972"/>
      <c r="B148" s="215" t="s">
        <v>57</v>
      </c>
      <c r="C148" s="204" t="s">
        <v>61</v>
      </c>
      <c r="D148" s="205" t="s">
        <v>293</v>
      </c>
      <c r="E148" s="206">
        <v>9683394</v>
      </c>
      <c r="F148" s="206">
        <v>10934204</v>
      </c>
      <c r="G148" s="379">
        <f>SUM(F148/E148)</f>
        <v>1.1291706193097173</v>
      </c>
    </row>
    <row r="149" spans="1:7" ht="12.75">
      <c r="A149" s="972"/>
      <c r="B149" s="215" t="s">
        <v>114</v>
      </c>
      <c r="C149" s="204" t="s">
        <v>161</v>
      </c>
      <c r="D149" s="205" t="s">
        <v>296</v>
      </c>
      <c r="E149" s="206">
        <v>0</v>
      </c>
      <c r="F149" s="206">
        <v>0</v>
      </c>
      <c r="G149" s="379"/>
    </row>
    <row r="150" spans="1:7" ht="12.75">
      <c r="A150" s="972"/>
      <c r="B150" s="215" t="s">
        <v>115</v>
      </c>
      <c r="C150" s="204" t="s">
        <v>298</v>
      </c>
      <c r="D150" s="205" t="s">
        <v>297</v>
      </c>
      <c r="E150" s="206">
        <v>0</v>
      </c>
      <c r="F150" s="206">
        <v>0</v>
      </c>
      <c r="G150" s="379"/>
    </row>
    <row r="151" spans="1:7" ht="12.75">
      <c r="A151" s="250" t="s">
        <v>56</v>
      </c>
      <c r="B151" s="965" t="s">
        <v>306</v>
      </c>
      <c r="C151" s="965"/>
      <c r="D151" s="213" t="s">
        <v>305</v>
      </c>
      <c r="E151" s="214">
        <v>0</v>
      </c>
      <c r="F151" s="214">
        <v>0</v>
      </c>
      <c r="G151" s="405"/>
    </row>
    <row r="152" spans="1:7" ht="13.5" thickBot="1">
      <c r="A152" s="253" t="s">
        <v>57</v>
      </c>
      <c r="B152" s="978" t="s">
        <v>304</v>
      </c>
      <c r="C152" s="978"/>
      <c r="D152" s="254" t="s">
        <v>299</v>
      </c>
      <c r="E152" s="221">
        <v>0</v>
      </c>
      <c r="F152" s="221">
        <v>0</v>
      </c>
      <c r="G152" s="461"/>
    </row>
    <row r="153" spans="1:7" ht="12.75" customHeight="1">
      <c r="A153" s="905" t="s">
        <v>63</v>
      </c>
      <c r="B153" s="906"/>
      <c r="C153" s="907"/>
      <c r="D153" s="228"/>
      <c r="E153" s="229">
        <f>SUM(E154:E156)</f>
        <v>25400</v>
      </c>
      <c r="F153" s="229">
        <f>SUM(F154:F156)</f>
        <v>334010</v>
      </c>
      <c r="G153" s="405">
        <f>SUM(F153/E153)</f>
        <v>13.15</v>
      </c>
    </row>
    <row r="154" spans="1:7" ht="12.75">
      <c r="A154" s="255" t="s">
        <v>55</v>
      </c>
      <c r="B154" s="935" t="s">
        <v>307</v>
      </c>
      <c r="C154" s="935"/>
      <c r="D154" s="256" t="s">
        <v>309</v>
      </c>
      <c r="E154" s="206">
        <v>25400</v>
      </c>
      <c r="F154" s="206">
        <v>334010</v>
      </c>
      <c r="G154" s="379">
        <f>SUM(F154/E154)</f>
        <v>13.15</v>
      </c>
    </row>
    <row r="155" spans="1:7" ht="12.75">
      <c r="A155" s="255" t="s">
        <v>56</v>
      </c>
      <c r="B155" s="979" t="s">
        <v>308</v>
      </c>
      <c r="C155" s="980"/>
      <c r="D155" s="205" t="s">
        <v>310</v>
      </c>
      <c r="E155" s="206">
        <v>0</v>
      </c>
      <c r="F155" s="206">
        <f>SUM('[7]ezüstkor'!$I$408)</f>
        <v>0</v>
      </c>
      <c r="G155" s="405"/>
    </row>
    <row r="156" spans="1:7" ht="13.5" thickBot="1">
      <c r="A156" s="259" t="s">
        <v>57</v>
      </c>
      <c r="B156" s="909" t="s">
        <v>97</v>
      </c>
      <c r="C156" s="909"/>
      <c r="D156" s="208"/>
      <c r="E156" s="209">
        <v>0</v>
      </c>
      <c r="F156" s="209"/>
      <c r="G156" s="461"/>
    </row>
    <row r="157" spans="1:7" ht="12.75" customHeight="1">
      <c r="A157" s="976" t="s">
        <v>98</v>
      </c>
      <c r="B157" s="977"/>
      <c r="C157" s="977"/>
      <c r="D157" s="244"/>
      <c r="E157" s="245">
        <f>SUM(E158,E161)</f>
        <v>0</v>
      </c>
      <c r="F157" s="245">
        <f>SUM(F158,F161)</f>
        <v>0</v>
      </c>
      <c r="G157" s="380"/>
    </row>
    <row r="158" spans="1:7" ht="12.75" customHeight="1">
      <c r="A158" s="972" t="s">
        <v>55</v>
      </c>
      <c r="B158" s="974" t="s">
        <v>91</v>
      </c>
      <c r="C158" s="975"/>
      <c r="D158" s="260"/>
      <c r="E158" s="261">
        <f>SUM(E159:E160)</f>
        <v>0</v>
      </c>
      <c r="F158" s="261">
        <f>SUM(F159:F160)</f>
        <v>0</v>
      </c>
      <c r="G158" s="405"/>
    </row>
    <row r="159" spans="1:7" ht="12.75">
      <c r="A159" s="972"/>
      <c r="B159" s="215" t="s">
        <v>55</v>
      </c>
      <c r="C159" s="216" t="s">
        <v>99</v>
      </c>
      <c r="D159" s="262"/>
      <c r="E159" s="262">
        <v>0</v>
      </c>
      <c r="F159" s="262"/>
      <c r="G159" s="405"/>
    </row>
    <row r="160" spans="1:7" ht="12.75">
      <c r="A160" s="972"/>
      <c r="B160" s="215" t="s">
        <v>56</v>
      </c>
      <c r="C160" s="216" t="s">
        <v>100</v>
      </c>
      <c r="D160" s="262"/>
      <c r="E160" s="262">
        <v>0</v>
      </c>
      <c r="F160" s="262"/>
      <c r="G160" s="405"/>
    </row>
    <row r="161" spans="1:7" ht="12.75" customHeight="1">
      <c r="A161" s="972" t="s">
        <v>56</v>
      </c>
      <c r="B161" s="974" t="s">
        <v>94</v>
      </c>
      <c r="C161" s="975"/>
      <c r="D161" s="260"/>
      <c r="E161" s="214">
        <f>SUM(E162:E163)</f>
        <v>0</v>
      </c>
      <c r="F161" s="214">
        <f>SUM(F162:F163)</f>
        <v>0</v>
      </c>
      <c r="G161" s="405"/>
    </row>
    <row r="162" spans="1:7" ht="12.75">
      <c r="A162" s="972"/>
      <c r="B162" s="215" t="s">
        <v>55</v>
      </c>
      <c r="C162" s="216" t="s">
        <v>99</v>
      </c>
      <c r="D162" s="205"/>
      <c r="E162" s="206">
        <v>0</v>
      </c>
      <c r="F162" s="206"/>
      <c r="G162" s="405"/>
    </row>
    <row r="163" spans="1:7" ht="13.5" thickBot="1">
      <c r="A163" s="973"/>
      <c r="B163" s="218" t="s">
        <v>56</v>
      </c>
      <c r="C163" s="219" t="s">
        <v>100</v>
      </c>
      <c r="D163" s="220"/>
      <c r="E163" s="263">
        <v>0</v>
      </c>
      <c r="F163" s="263"/>
      <c r="G163" s="461"/>
    </row>
    <row r="164" spans="1:7" ht="12.75" customHeight="1">
      <c r="A164" s="905" t="s">
        <v>65</v>
      </c>
      <c r="B164" s="906"/>
      <c r="C164" s="907"/>
      <c r="D164" s="248" t="s">
        <v>469</v>
      </c>
      <c r="E164" s="264">
        <f>SUM(E165:E166)</f>
        <v>0</v>
      </c>
      <c r="F164" s="264">
        <f>SUM(F165:F166)</f>
        <v>0</v>
      </c>
      <c r="G164" s="380"/>
    </row>
    <row r="165" spans="1:7" ht="12.75" customHeight="1">
      <c r="A165" s="265" t="s">
        <v>55</v>
      </c>
      <c r="B165" s="911" t="s">
        <v>336</v>
      </c>
      <c r="C165" s="912"/>
      <c r="D165" s="266" t="s">
        <v>469</v>
      </c>
      <c r="E165" s="229">
        <v>0</v>
      </c>
      <c r="F165" s="270">
        <f>SUM('[5]ezüstkor'!K363)</f>
        <v>0</v>
      </c>
      <c r="G165" s="405"/>
    </row>
    <row r="166" spans="1:7" ht="12.75" customHeight="1">
      <c r="A166" s="967" t="s">
        <v>56</v>
      </c>
      <c r="B166" s="911" t="s">
        <v>80</v>
      </c>
      <c r="C166" s="912"/>
      <c r="D166" s="266"/>
      <c r="E166" s="229">
        <f>SUM(E167:E168)</f>
        <v>0</v>
      </c>
      <c r="F166" s="229">
        <f>SUM(F167:F168)</f>
        <v>0</v>
      </c>
      <c r="G166" s="405"/>
    </row>
    <row r="167" spans="1:7" ht="12.75">
      <c r="A167" s="968"/>
      <c r="B167" s="267" t="s">
        <v>55</v>
      </c>
      <c r="C167" s="268" t="s">
        <v>158</v>
      </c>
      <c r="D167" s="269" t="s">
        <v>469</v>
      </c>
      <c r="E167" s="270"/>
      <c r="F167" s="270"/>
      <c r="G167" s="405"/>
    </row>
    <row r="168" spans="1:7" ht="13.5" thickBot="1">
      <c r="A168" s="969"/>
      <c r="B168" s="271" t="s">
        <v>56</v>
      </c>
      <c r="C168" s="272" t="s">
        <v>4</v>
      </c>
      <c r="D168" s="269" t="s">
        <v>469</v>
      </c>
      <c r="E168" s="273"/>
      <c r="F168" s="273"/>
      <c r="G168" s="461"/>
    </row>
    <row r="169" spans="1:7" ht="13.5" thickBot="1">
      <c r="A169" s="274"/>
      <c r="B169" s="970" t="s">
        <v>87</v>
      </c>
      <c r="C169" s="970"/>
      <c r="D169" s="275"/>
      <c r="E169" s="226">
        <f>SUM(E144,E153,E157,E164)</f>
        <v>90018138</v>
      </c>
      <c r="F169" s="226">
        <f>SUM(F144,F153,F157,F164)</f>
        <v>103564042</v>
      </c>
      <c r="G169" s="385">
        <f>SUM(F169/E169)</f>
        <v>1.150479717765324</v>
      </c>
    </row>
    <row r="170" spans="1:7" ht="12.75">
      <c r="A170" s="265">
        <v>1</v>
      </c>
      <c r="B170" s="971" t="s">
        <v>150</v>
      </c>
      <c r="C170" s="971"/>
      <c r="D170" s="228"/>
      <c r="E170" s="229">
        <f>SUM(E171:E172)</f>
        <v>0</v>
      </c>
      <c r="F170" s="229">
        <f>SUM(F171:F172)</f>
        <v>0</v>
      </c>
      <c r="G170" s="458"/>
    </row>
    <row r="171" spans="1:7" ht="12.75">
      <c r="A171" s="963"/>
      <c r="B171" s="215" t="s">
        <v>55</v>
      </c>
      <c r="C171" s="276" t="s">
        <v>154</v>
      </c>
      <c r="D171" s="256"/>
      <c r="E171" s="206"/>
      <c r="F171" s="206"/>
      <c r="G171" s="387"/>
    </row>
    <row r="172" spans="1:7" ht="12.75">
      <c r="A172" s="964"/>
      <c r="B172" s="215" t="s">
        <v>56</v>
      </c>
      <c r="C172" s="276" t="s">
        <v>35</v>
      </c>
      <c r="D172" s="256"/>
      <c r="E172" s="206"/>
      <c r="F172" s="206"/>
      <c r="G172" s="387"/>
    </row>
    <row r="173" spans="1:7" ht="12.75">
      <c r="A173" s="277" t="s">
        <v>56</v>
      </c>
      <c r="B173" s="965" t="s">
        <v>300</v>
      </c>
      <c r="C173" s="965"/>
      <c r="D173" s="251" t="s">
        <v>301</v>
      </c>
      <c r="E173" s="214">
        <f>SUM(E174:E176)</f>
        <v>0</v>
      </c>
      <c r="F173" s="214">
        <f>SUM(F174:F176)</f>
        <v>0</v>
      </c>
      <c r="G173" s="388"/>
    </row>
    <row r="174" spans="1:7" ht="12.75">
      <c r="A174" s="963"/>
      <c r="B174" s="215" t="s">
        <v>55</v>
      </c>
      <c r="C174" s="204" t="s">
        <v>151</v>
      </c>
      <c r="D174" s="256" t="s">
        <v>545</v>
      </c>
      <c r="E174" s="206"/>
      <c r="F174" s="206"/>
      <c r="G174" s="387"/>
    </row>
    <row r="175" spans="1:7" ht="12.75">
      <c r="A175" s="964"/>
      <c r="B175" s="215" t="s">
        <v>56</v>
      </c>
      <c r="C175" s="204" t="s">
        <v>302</v>
      </c>
      <c r="D175" s="256" t="s">
        <v>495</v>
      </c>
      <c r="E175" s="206"/>
      <c r="F175" s="206"/>
      <c r="G175" s="387"/>
    </row>
    <row r="176" spans="1:7" ht="13.5" thickBot="1">
      <c r="A176" s="278"/>
      <c r="B176" s="279" t="s">
        <v>57</v>
      </c>
      <c r="C176" s="204" t="s">
        <v>303</v>
      </c>
      <c r="D176" s="280" t="s">
        <v>496</v>
      </c>
      <c r="E176" s="209"/>
      <c r="F176" s="209"/>
      <c r="G176" s="387"/>
    </row>
    <row r="177" spans="1:7" ht="13.5" thickBot="1">
      <c r="A177" s="274"/>
      <c r="B177" s="966" t="s">
        <v>141</v>
      </c>
      <c r="C177" s="914"/>
      <c r="D177" s="275"/>
      <c r="E177" s="226">
        <f>SUM(E170,E173)</f>
        <v>0</v>
      </c>
      <c r="F177" s="226">
        <f>SUM(F170,F173)</f>
        <v>0</v>
      </c>
      <c r="G177" s="385"/>
    </row>
    <row r="178" spans="1:7" ht="13.5" thickBot="1">
      <c r="A178" s="281"/>
      <c r="B178" s="958" t="s">
        <v>228</v>
      </c>
      <c r="C178" s="958"/>
      <c r="D178" s="282"/>
      <c r="E178" s="241">
        <f>SUM(E169,E177)</f>
        <v>90018138</v>
      </c>
      <c r="F178" s="241">
        <f>SUM(F169,F177)</f>
        <v>103564042</v>
      </c>
      <c r="G178" s="394">
        <f>SUM(F178/E178)</f>
        <v>1.150479717765324</v>
      </c>
    </row>
    <row r="179" spans="1:7" ht="13.5" thickBot="1">
      <c r="A179" s="195"/>
      <c r="B179" s="195"/>
      <c r="C179" s="197"/>
      <c r="D179" s="283"/>
      <c r="E179" s="242"/>
      <c r="F179" s="242"/>
      <c r="G179" s="395"/>
    </row>
    <row r="180" spans="1:7" ht="12.75">
      <c r="A180" s="243" t="s">
        <v>55</v>
      </c>
      <c r="B180" s="908" t="s">
        <v>223</v>
      </c>
      <c r="C180" s="908"/>
      <c r="D180" s="244"/>
      <c r="E180" s="245">
        <f>SUM(E144,E158,E165,E167,E171,E174,E175)</f>
        <v>89992738</v>
      </c>
      <c r="F180" s="245">
        <f>SUM(F144,F158,F165,F167,F171,F174,F175)</f>
        <v>103230032</v>
      </c>
      <c r="G180" s="396">
        <f>SUM(F180/E180)</f>
        <v>1.1470929132081746</v>
      </c>
    </row>
    <row r="181" spans="1:7" ht="13.5" thickBot="1">
      <c r="A181" s="230" t="s">
        <v>56</v>
      </c>
      <c r="B181" s="909" t="s">
        <v>224</v>
      </c>
      <c r="C181" s="909"/>
      <c r="D181" s="246"/>
      <c r="E181" s="209">
        <f>SUM(E153,E161,E168,E172,E176)</f>
        <v>25400</v>
      </c>
      <c r="F181" s="209">
        <f>SUM(F153,F161,F168,F172,F176)</f>
        <v>334010</v>
      </c>
      <c r="G181" s="403">
        <f>SUM(F181/E181)</f>
        <v>13.15</v>
      </c>
    </row>
    <row r="182" spans="1:7" ht="13.5" thickBot="1">
      <c r="A182" s="239"/>
      <c r="B182" s="958" t="s">
        <v>228</v>
      </c>
      <c r="C182" s="958"/>
      <c r="D182" s="247"/>
      <c r="E182" s="241">
        <f>SUM(E180:E181)</f>
        <v>90018138</v>
      </c>
      <c r="F182" s="241">
        <f>SUM(F180:F181)</f>
        <v>103564042</v>
      </c>
      <c r="G182" s="394">
        <f>SUM(F182/E182)</f>
        <v>1.150479717765324</v>
      </c>
    </row>
    <row r="183" ht="12.75">
      <c r="G183" s="399"/>
    </row>
    <row r="184" ht="12.75">
      <c r="G184" s="399"/>
    </row>
    <row r="185" ht="12.75">
      <c r="G185" s="399"/>
    </row>
    <row r="186" ht="12.75">
      <c r="G186" s="399"/>
    </row>
    <row r="187" spans="1:7" ht="18.75" thickBot="1">
      <c r="A187" s="194" t="s">
        <v>175</v>
      </c>
      <c r="B187" s="195"/>
      <c r="C187" s="981" t="s">
        <v>504</v>
      </c>
      <c r="D187" s="981"/>
      <c r="E187" s="981"/>
      <c r="G187" s="401" t="s">
        <v>524</v>
      </c>
    </row>
    <row r="188" spans="1:7" ht="12.75" customHeight="1">
      <c r="A188" s="925" t="s">
        <v>273</v>
      </c>
      <c r="B188" s="926"/>
      <c r="C188" s="927"/>
      <c r="D188" s="917" t="s">
        <v>290</v>
      </c>
      <c r="E188" s="199" t="s">
        <v>632</v>
      </c>
      <c r="F188" s="199" t="s">
        <v>655</v>
      </c>
      <c r="G188" s="402" t="s">
        <v>189</v>
      </c>
    </row>
    <row r="189" spans="1:7" ht="13.5" thickBot="1">
      <c r="A189" s="928"/>
      <c r="B189" s="929"/>
      <c r="C189" s="930"/>
      <c r="D189" s="918"/>
      <c r="E189" s="200" t="s">
        <v>176</v>
      </c>
      <c r="F189" s="200" t="s">
        <v>176</v>
      </c>
      <c r="G189" s="466" t="s">
        <v>190</v>
      </c>
    </row>
    <row r="190" spans="1:7" ht="12.75">
      <c r="A190" s="976" t="s">
        <v>27</v>
      </c>
      <c r="B190" s="977"/>
      <c r="C190" s="977"/>
      <c r="D190" s="248"/>
      <c r="E190" s="249">
        <f>SUM(E191,E197:E198)</f>
        <v>316123796</v>
      </c>
      <c r="F190" s="249">
        <f>SUM(F191,F197:F198)</f>
        <v>351052002</v>
      </c>
      <c r="G190" s="453">
        <f>SUM(F190/E190)</f>
        <v>1.1104890123488205</v>
      </c>
    </row>
    <row r="191" spans="1:7" ht="12.75" customHeight="1">
      <c r="A191" s="972" t="s">
        <v>55</v>
      </c>
      <c r="B191" s="974" t="s">
        <v>27</v>
      </c>
      <c r="C191" s="974"/>
      <c r="D191" s="251"/>
      <c r="E191" s="252">
        <f>SUM(E192:E196)</f>
        <v>316123796</v>
      </c>
      <c r="F191" s="252">
        <f>SUM(F192:F196)</f>
        <v>351052002</v>
      </c>
      <c r="G191" s="405">
        <f>SUM(F191/E191)</f>
        <v>1.1104890123488205</v>
      </c>
    </row>
    <row r="192" spans="1:7" ht="12.75">
      <c r="A192" s="972"/>
      <c r="B192" s="215" t="s">
        <v>55</v>
      </c>
      <c r="C192" s="204" t="s">
        <v>140</v>
      </c>
      <c r="D192" s="205" t="s">
        <v>291</v>
      </c>
      <c r="E192" s="206">
        <v>219570006</v>
      </c>
      <c r="F192" s="206">
        <v>241499241</v>
      </c>
      <c r="G192" s="379">
        <f>SUM(F192/E192)</f>
        <v>1.0998735455697897</v>
      </c>
    </row>
    <row r="193" spans="1:7" ht="12.75">
      <c r="A193" s="972"/>
      <c r="B193" s="215" t="s">
        <v>56</v>
      </c>
      <c r="C193" s="204" t="s">
        <v>162</v>
      </c>
      <c r="D193" s="205" t="s">
        <v>292</v>
      </c>
      <c r="E193" s="206">
        <v>42001385</v>
      </c>
      <c r="F193" s="206">
        <v>49201087</v>
      </c>
      <c r="G193" s="379">
        <f>SUM(F193/E193)</f>
        <v>1.1714158235496281</v>
      </c>
    </row>
    <row r="194" spans="1:7" ht="12.75">
      <c r="A194" s="972"/>
      <c r="B194" s="215" t="s">
        <v>57</v>
      </c>
      <c r="C194" s="204" t="s">
        <v>61</v>
      </c>
      <c r="D194" s="205" t="s">
        <v>293</v>
      </c>
      <c r="E194" s="206">
        <v>54552405</v>
      </c>
      <c r="F194" s="206">
        <v>60351674</v>
      </c>
      <c r="G194" s="379">
        <f>SUM(F194/E194)</f>
        <v>1.1063063855754847</v>
      </c>
    </row>
    <row r="195" spans="1:7" ht="12.75">
      <c r="A195" s="972"/>
      <c r="B195" s="215" t="s">
        <v>114</v>
      </c>
      <c r="C195" s="204" t="s">
        <v>161</v>
      </c>
      <c r="D195" s="205" t="s">
        <v>296</v>
      </c>
      <c r="E195" s="206">
        <v>0</v>
      </c>
      <c r="F195" s="206"/>
      <c r="G195" s="379"/>
    </row>
    <row r="196" spans="1:7" ht="12.75">
      <c r="A196" s="972"/>
      <c r="B196" s="215" t="s">
        <v>115</v>
      </c>
      <c r="C196" s="204" t="s">
        <v>298</v>
      </c>
      <c r="D196" s="205" t="s">
        <v>297</v>
      </c>
      <c r="E196" s="206">
        <v>0</v>
      </c>
      <c r="F196" s="206">
        <f>SUM('[6]óvoda'!$K$420)</f>
        <v>0</v>
      </c>
      <c r="G196" s="379"/>
    </row>
    <row r="197" spans="1:7" ht="12.75">
      <c r="A197" s="250" t="s">
        <v>56</v>
      </c>
      <c r="B197" s="965" t="s">
        <v>306</v>
      </c>
      <c r="C197" s="965"/>
      <c r="D197" s="213" t="s">
        <v>305</v>
      </c>
      <c r="E197" s="214">
        <v>0</v>
      </c>
      <c r="F197" s="214">
        <v>0</v>
      </c>
      <c r="G197" s="405"/>
    </row>
    <row r="198" spans="1:7" ht="13.5" thickBot="1">
      <c r="A198" s="253" t="s">
        <v>57</v>
      </c>
      <c r="B198" s="978" t="s">
        <v>304</v>
      </c>
      <c r="C198" s="978"/>
      <c r="D198" s="254" t="s">
        <v>299</v>
      </c>
      <c r="E198" s="221">
        <v>0</v>
      </c>
      <c r="F198" s="221">
        <v>0</v>
      </c>
      <c r="G198" s="461"/>
    </row>
    <row r="199" spans="1:7" ht="12.75" customHeight="1">
      <c r="A199" s="905" t="s">
        <v>63</v>
      </c>
      <c r="B199" s="906"/>
      <c r="C199" s="907"/>
      <c r="D199" s="228"/>
      <c r="E199" s="229">
        <f>SUM(E200:E202)</f>
        <v>0</v>
      </c>
      <c r="F199" s="229">
        <f>SUM(F200:F202)</f>
        <v>499999</v>
      </c>
      <c r="G199" s="453" t="e">
        <f>SUM(F199/E199)</f>
        <v>#DIV/0!</v>
      </c>
    </row>
    <row r="200" spans="1:7" ht="12.75">
      <c r="A200" s="255" t="s">
        <v>55</v>
      </c>
      <c r="B200" s="935" t="s">
        <v>307</v>
      </c>
      <c r="C200" s="935"/>
      <c r="D200" s="256" t="s">
        <v>309</v>
      </c>
      <c r="E200" s="206">
        <v>0</v>
      </c>
      <c r="F200" s="206">
        <v>499999</v>
      </c>
      <c r="G200" s="379" t="e">
        <f>SUM(F200/E200)</f>
        <v>#DIV/0!</v>
      </c>
    </row>
    <row r="201" spans="1:7" ht="12.75">
      <c r="A201" s="255" t="s">
        <v>56</v>
      </c>
      <c r="B201" s="979" t="s">
        <v>308</v>
      </c>
      <c r="C201" s="980"/>
      <c r="D201" s="205" t="s">
        <v>310</v>
      </c>
      <c r="E201" s="206">
        <v>0</v>
      </c>
      <c r="F201" s="206">
        <f>SUM('[7]óvoda'!$I$491)</f>
        <v>0</v>
      </c>
      <c r="G201" s="379">
        <v>0</v>
      </c>
    </row>
    <row r="202" spans="1:7" ht="13.5" thickBot="1">
      <c r="A202" s="259" t="s">
        <v>57</v>
      </c>
      <c r="B202" s="909" t="s">
        <v>97</v>
      </c>
      <c r="C202" s="909"/>
      <c r="D202" s="208"/>
      <c r="E202" s="209">
        <v>0</v>
      </c>
      <c r="F202" s="209"/>
      <c r="G202" s="461"/>
    </row>
    <row r="203" spans="1:7" ht="12.75" customHeight="1">
      <c r="A203" s="976" t="s">
        <v>98</v>
      </c>
      <c r="B203" s="977"/>
      <c r="C203" s="977"/>
      <c r="D203" s="244"/>
      <c r="E203" s="245">
        <f>SUM(E204,E207)</f>
        <v>0</v>
      </c>
      <c r="F203" s="245">
        <f>SUM(F204,F207)</f>
        <v>0</v>
      </c>
      <c r="G203" s="380"/>
    </row>
    <row r="204" spans="1:7" ht="12.75" customHeight="1">
      <c r="A204" s="972" t="s">
        <v>55</v>
      </c>
      <c r="B204" s="974" t="s">
        <v>91</v>
      </c>
      <c r="C204" s="975"/>
      <c r="D204" s="260"/>
      <c r="E204" s="261">
        <f>SUM(E205:E206)</f>
        <v>0</v>
      </c>
      <c r="F204" s="261">
        <f>SUM(F205:F206)</f>
        <v>0</v>
      </c>
      <c r="G204" s="405"/>
    </row>
    <row r="205" spans="1:7" ht="12.75">
      <c r="A205" s="972"/>
      <c r="B205" s="215" t="s">
        <v>55</v>
      </c>
      <c r="C205" s="216" t="s">
        <v>99</v>
      </c>
      <c r="D205" s="262"/>
      <c r="E205" s="262"/>
      <c r="F205" s="262"/>
      <c r="G205" s="405"/>
    </row>
    <row r="206" spans="1:7" ht="12.75">
      <c r="A206" s="972"/>
      <c r="B206" s="215" t="s">
        <v>56</v>
      </c>
      <c r="C206" s="216" t="s">
        <v>100</v>
      </c>
      <c r="D206" s="262"/>
      <c r="E206" s="262"/>
      <c r="F206" s="262"/>
      <c r="G206" s="405"/>
    </row>
    <row r="207" spans="1:7" ht="12.75" customHeight="1">
      <c r="A207" s="972" t="s">
        <v>56</v>
      </c>
      <c r="B207" s="974" t="s">
        <v>94</v>
      </c>
      <c r="C207" s="975"/>
      <c r="D207" s="260"/>
      <c r="E207" s="214">
        <f>SUM(E208:E209)</f>
        <v>0</v>
      </c>
      <c r="F207" s="214">
        <f>SUM(F208:F209)</f>
        <v>0</v>
      </c>
      <c r="G207" s="405"/>
    </row>
    <row r="208" spans="1:7" ht="12.75">
      <c r="A208" s="972"/>
      <c r="B208" s="215" t="s">
        <v>55</v>
      </c>
      <c r="C208" s="216" t="s">
        <v>99</v>
      </c>
      <c r="D208" s="205"/>
      <c r="E208" s="206"/>
      <c r="F208" s="206"/>
      <c r="G208" s="405"/>
    </row>
    <row r="209" spans="1:7" ht="13.5" thickBot="1">
      <c r="A209" s="973"/>
      <c r="B209" s="218" t="s">
        <v>56</v>
      </c>
      <c r="C209" s="219" t="s">
        <v>100</v>
      </c>
      <c r="D209" s="220"/>
      <c r="E209" s="263"/>
      <c r="F209" s="263"/>
      <c r="G209" s="461"/>
    </row>
    <row r="210" spans="1:7" ht="12.75" customHeight="1">
      <c r="A210" s="905" t="s">
        <v>65</v>
      </c>
      <c r="B210" s="906"/>
      <c r="C210" s="907"/>
      <c r="D210" s="248" t="s">
        <v>469</v>
      </c>
      <c r="E210" s="264">
        <f>SUM(E211:E212)</f>
        <v>0</v>
      </c>
      <c r="F210" s="264">
        <f>SUM(F211:F212)</f>
        <v>0</v>
      </c>
      <c r="G210" s="380"/>
    </row>
    <row r="211" spans="1:7" ht="12.75" customHeight="1">
      <c r="A211" s="265" t="s">
        <v>55</v>
      </c>
      <c r="B211" s="911" t="s">
        <v>336</v>
      </c>
      <c r="C211" s="912"/>
      <c r="D211" s="266" t="s">
        <v>469</v>
      </c>
      <c r="E211" s="229">
        <v>0</v>
      </c>
      <c r="F211" s="270">
        <v>0</v>
      </c>
      <c r="G211" s="405"/>
    </row>
    <row r="212" spans="1:7" ht="12.75" customHeight="1">
      <c r="A212" s="967" t="s">
        <v>56</v>
      </c>
      <c r="B212" s="911" t="s">
        <v>80</v>
      </c>
      <c r="C212" s="912"/>
      <c r="D212" s="266"/>
      <c r="E212" s="229">
        <f>SUM(E213:E214)</f>
        <v>0</v>
      </c>
      <c r="F212" s="229">
        <f>SUM(F213:F214)</f>
        <v>0</v>
      </c>
      <c r="G212" s="405"/>
    </row>
    <row r="213" spans="1:7" ht="12.75">
      <c r="A213" s="968"/>
      <c r="B213" s="267" t="s">
        <v>55</v>
      </c>
      <c r="C213" s="268" t="s">
        <v>158</v>
      </c>
      <c r="D213" s="269" t="s">
        <v>469</v>
      </c>
      <c r="E213" s="270"/>
      <c r="F213" s="270"/>
      <c r="G213" s="405"/>
    </row>
    <row r="214" spans="1:7" ht="13.5" thickBot="1">
      <c r="A214" s="969"/>
      <c r="B214" s="271" t="s">
        <v>56</v>
      </c>
      <c r="C214" s="272" t="s">
        <v>4</v>
      </c>
      <c r="D214" s="269" t="s">
        <v>469</v>
      </c>
      <c r="E214" s="273"/>
      <c r="F214" s="273"/>
      <c r="G214" s="461"/>
    </row>
    <row r="215" spans="1:7" ht="13.5" thickBot="1">
      <c r="A215" s="274"/>
      <c r="B215" s="970" t="s">
        <v>87</v>
      </c>
      <c r="C215" s="970"/>
      <c r="D215" s="275"/>
      <c r="E215" s="226">
        <f>SUM(E190,E199,E203,E210,)</f>
        <v>316123796</v>
      </c>
      <c r="F215" s="226">
        <f>SUM(F190,F199,F203,F210,)</f>
        <v>351552001</v>
      </c>
      <c r="G215" s="385">
        <f>SUM(F215/E215)</f>
        <v>1.1120706680366448</v>
      </c>
    </row>
    <row r="216" spans="1:7" ht="12.75">
      <c r="A216" s="265">
        <v>1</v>
      </c>
      <c r="B216" s="971" t="s">
        <v>150</v>
      </c>
      <c r="C216" s="971"/>
      <c r="D216" s="228"/>
      <c r="E216" s="229">
        <f>SUM(E217:E218)</f>
        <v>0</v>
      </c>
      <c r="F216" s="229">
        <f>SUM(F217:F218)</f>
        <v>0</v>
      </c>
      <c r="G216" s="458"/>
    </row>
    <row r="217" spans="1:7" ht="12.75">
      <c r="A217" s="963"/>
      <c r="B217" s="215" t="s">
        <v>55</v>
      </c>
      <c r="C217" s="276" t="s">
        <v>154</v>
      </c>
      <c r="D217" s="256"/>
      <c r="E217" s="206"/>
      <c r="F217" s="206"/>
      <c r="G217" s="387"/>
    </row>
    <row r="218" spans="1:7" ht="12.75">
      <c r="A218" s="964"/>
      <c r="B218" s="215" t="s">
        <v>56</v>
      </c>
      <c r="C218" s="276" t="s">
        <v>35</v>
      </c>
      <c r="D218" s="256"/>
      <c r="E218" s="206"/>
      <c r="F218" s="206"/>
      <c r="G218" s="387"/>
    </row>
    <row r="219" spans="1:7" ht="12.75">
      <c r="A219" s="277" t="s">
        <v>56</v>
      </c>
      <c r="B219" s="965" t="s">
        <v>300</v>
      </c>
      <c r="C219" s="965"/>
      <c r="D219" s="251" t="s">
        <v>301</v>
      </c>
      <c r="E219" s="214">
        <f>SUM(E220:E222)</f>
        <v>0</v>
      </c>
      <c r="F219" s="214">
        <f>SUM(F220:F222)</f>
        <v>0</v>
      </c>
      <c r="G219" s="388"/>
    </row>
    <row r="220" spans="1:7" ht="12.75">
      <c r="A220" s="963"/>
      <c r="B220" s="215" t="s">
        <v>55</v>
      </c>
      <c r="C220" s="204" t="s">
        <v>151</v>
      </c>
      <c r="D220" s="256" t="s">
        <v>545</v>
      </c>
      <c r="E220" s="206"/>
      <c r="F220" s="206"/>
      <c r="G220" s="387"/>
    </row>
    <row r="221" spans="1:7" ht="12.75">
      <c r="A221" s="964"/>
      <c r="B221" s="215" t="s">
        <v>56</v>
      </c>
      <c r="C221" s="204" t="s">
        <v>302</v>
      </c>
      <c r="D221" s="256" t="s">
        <v>495</v>
      </c>
      <c r="E221" s="206"/>
      <c r="F221" s="206"/>
      <c r="G221" s="387"/>
    </row>
    <row r="222" spans="1:7" ht="13.5" thickBot="1">
      <c r="A222" s="278"/>
      <c r="B222" s="279" t="s">
        <v>57</v>
      </c>
      <c r="C222" s="204" t="s">
        <v>303</v>
      </c>
      <c r="D222" s="280" t="s">
        <v>496</v>
      </c>
      <c r="E222" s="209"/>
      <c r="F222" s="209"/>
      <c r="G222" s="387"/>
    </row>
    <row r="223" spans="1:7" ht="13.5" thickBot="1">
      <c r="A223" s="274"/>
      <c r="B223" s="966" t="s">
        <v>141</v>
      </c>
      <c r="C223" s="914"/>
      <c r="D223" s="275"/>
      <c r="E223" s="226">
        <f>SUM(E216,E219)</f>
        <v>0</v>
      </c>
      <c r="F223" s="226">
        <f>SUM(F216,F219)</f>
        <v>0</v>
      </c>
      <c r="G223" s="385"/>
    </row>
    <row r="224" spans="1:7" ht="13.5" thickBot="1">
      <c r="A224" s="281"/>
      <c r="B224" s="958" t="s">
        <v>513</v>
      </c>
      <c r="C224" s="958"/>
      <c r="D224" s="282"/>
      <c r="E224" s="241">
        <f>SUM(E215,E223)</f>
        <v>316123796</v>
      </c>
      <c r="F224" s="241">
        <f>SUM(F215,F223)</f>
        <v>351552001</v>
      </c>
      <c r="G224" s="394">
        <f>SUM(F224/E224)</f>
        <v>1.1120706680366448</v>
      </c>
    </row>
    <row r="225" spans="1:7" ht="13.5" thickBot="1">
      <c r="A225" s="195"/>
      <c r="B225" s="195"/>
      <c r="C225" s="197"/>
      <c r="D225" s="283"/>
      <c r="E225" s="242"/>
      <c r="F225" s="242"/>
      <c r="G225" s="395"/>
    </row>
    <row r="226" spans="1:7" ht="12.75">
      <c r="A226" s="243" t="s">
        <v>55</v>
      </c>
      <c r="B226" s="908" t="s">
        <v>223</v>
      </c>
      <c r="C226" s="908"/>
      <c r="D226" s="244"/>
      <c r="E226" s="245">
        <f>SUM(E190,E204,E211,E213,E217,E220,E221)</f>
        <v>316123796</v>
      </c>
      <c r="F226" s="245">
        <f>SUM(F190,F204,F211,F213,F217,F220,F221)</f>
        <v>351052002</v>
      </c>
      <c r="G226" s="396">
        <f>SUM(F226/E226)</f>
        <v>1.1104890123488205</v>
      </c>
    </row>
    <row r="227" spans="1:7" ht="13.5" thickBot="1">
      <c r="A227" s="230" t="s">
        <v>56</v>
      </c>
      <c r="B227" s="909" t="s">
        <v>224</v>
      </c>
      <c r="C227" s="909"/>
      <c r="D227" s="246"/>
      <c r="E227" s="209">
        <f>SUM(E199,E207,E214,E218,E222)</f>
        <v>0</v>
      </c>
      <c r="F227" s="209">
        <f>SUM(F199,F207,F214,F218,F222)</f>
        <v>499999</v>
      </c>
      <c r="G227" s="403" t="e">
        <f>SUM(F227/E227)</f>
        <v>#DIV/0!</v>
      </c>
    </row>
    <row r="228" spans="1:7" ht="13.5" thickBot="1">
      <c r="A228" s="239"/>
      <c r="B228" s="958" t="s">
        <v>513</v>
      </c>
      <c r="C228" s="958"/>
      <c r="D228" s="247"/>
      <c r="E228" s="241">
        <f>SUM(E226:E227)</f>
        <v>316123796</v>
      </c>
      <c r="F228" s="241">
        <f>SUM(F226:F227)</f>
        <v>351552001</v>
      </c>
      <c r="G228" s="394">
        <f>SUM(F228/E228)</f>
        <v>1.1120706680366448</v>
      </c>
    </row>
    <row r="229" ht="12.75">
      <c r="G229" s="399"/>
    </row>
    <row r="230" ht="12.75">
      <c r="G230" s="399"/>
    </row>
    <row r="231" ht="12.75">
      <c r="G231" s="399"/>
    </row>
  </sheetData>
  <sheetProtection/>
  <mergeCells count="153">
    <mergeCell ref="A212:A214"/>
    <mergeCell ref="B212:C212"/>
    <mergeCell ref="B224:C224"/>
    <mergeCell ref="B226:C226"/>
    <mergeCell ref="A220:A221"/>
    <mergeCell ref="A217:A218"/>
    <mergeCell ref="B227:C227"/>
    <mergeCell ref="B228:C228"/>
    <mergeCell ref="B215:C215"/>
    <mergeCell ref="B216:C216"/>
    <mergeCell ref="B223:C223"/>
    <mergeCell ref="B219:C219"/>
    <mergeCell ref="B200:C200"/>
    <mergeCell ref="B201:C201"/>
    <mergeCell ref="B197:C197"/>
    <mergeCell ref="B198:C198"/>
    <mergeCell ref="A199:C199"/>
    <mergeCell ref="D188:D189"/>
    <mergeCell ref="A190:C190"/>
    <mergeCell ref="A191:A196"/>
    <mergeCell ref="B191:C191"/>
    <mergeCell ref="A188:C189"/>
    <mergeCell ref="A204:A206"/>
    <mergeCell ref="A210:C210"/>
    <mergeCell ref="B211:C211"/>
    <mergeCell ref="B202:C202"/>
    <mergeCell ref="A203:C203"/>
    <mergeCell ref="A207:A209"/>
    <mergeCell ref="B207:C207"/>
    <mergeCell ref="B204:C204"/>
    <mergeCell ref="B178:C178"/>
    <mergeCell ref="B180:C180"/>
    <mergeCell ref="A174:A175"/>
    <mergeCell ref="C187:E187"/>
    <mergeCell ref="B181:C181"/>
    <mergeCell ref="B182:C182"/>
    <mergeCell ref="B177:C177"/>
    <mergeCell ref="B152:C152"/>
    <mergeCell ref="A153:C153"/>
    <mergeCell ref="A157:C157"/>
    <mergeCell ref="A158:A160"/>
    <mergeCell ref="B158:C158"/>
    <mergeCell ref="B155:C155"/>
    <mergeCell ref="B156:C156"/>
    <mergeCell ref="A161:A163"/>
    <mergeCell ref="B161:C161"/>
    <mergeCell ref="A164:C164"/>
    <mergeCell ref="B165:C165"/>
    <mergeCell ref="B173:C173"/>
    <mergeCell ref="B169:C169"/>
    <mergeCell ref="A166:A168"/>
    <mergeCell ref="B166:C166"/>
    <mergeCell ref="B170:C170"/>
    <mergeCell ref="A171:A172"/>
    <mergeCell ref="B151:C151"/>
    <mergeCell ref="A142:C143"/>
    <mergeCell ref="A121:A123"/>
    <mergeCell ref="B120:C120"/>
    <mergeCell ref="A144:C144"/>
    <mergeCell ref="B121:C121"/>
    <mergeCell ref="B136:C136"/>
    <mergeCell ref="B137:C137"/>
    <mergeCell ref="A129:A130"/>
    <mergeCell ref="B128:C128"/>
    <mergeCell ref="D142:D143"/>
    <mergeCell ref="B145:C145"/>
    <mergeCell ref="B113:C113"/>
    <mergeCell ref="A116:A118"/>
    <mergeCell ref="B116:C116"/>
    <mergeCell ref="A119:C119"/>
    <mergeCell ref="A112:C112"/>
    <mergeCell ref="B154:C154"/>
    <mergeCell ref="A145:A150"/>
    <mergeCell ref="B132:C132"/>
    <mergeCell ref="B133:C133"/>
    <mergeCell ref="B135:C135"/>
    <mergeCell ref="B124:C124"/>
    <mergeCell ref="A113:A115"/>
    <mergeCell ref="B125:C125"/>
    <mergeCell ref="A126:A127"/>
    <mergeCell ref="A99:C99"/>
    <mergeCell ref="B109:C109"/>
    <mergeCell ref="B110:C110"/>
    <mergeCell ref="B111:C111"/>
    <mergeCell ref="A100:A105"/>
    <mergeCell ref="B100:C100"/>
    <mergeCell ref="B106:C106"/>
    <mergeCell ref="A108:C108"/>
    <mergeCell ref="D97:D98"/>
    <mergeCell ref="B79:C79"/>
    <mergeCell ref="B80:C80"/>
    <mergeCell ref="B88:C88"/>
    <mergeCell ref="B90:C90"/>
    <mergeCell ref="B91:C91"/>
    <mergeCell ref="B92:C92"/>
    <mergeCell ref="A97:C98"/>
    <mergeCell ref="A76:A78"/>
    <mergeCell ref="B76:C76"/>
    <mergeCell ref="B107:C107"/>
    <mergeCell ref="B23:C23"/>
    <mergeCell ref="A81:A82"/>
    <mergeCell ref="B83:C83"/>
    <mergeCell ref="A84:A85"/>
    <mergeCell ref="B87:C87"/>
    <mergeCell ref="B75:C75"/>
    <mergeCell ref="B62:C62"/>
    <mergeCell ref="B20:C20"/>
    <mergeCell ref="D7:D8"/>
    <mergeCell ref="A9:C9"/>
    <mergeCell ref="A52:C53"/>
    <mergeCell ref="D52:D53"/>
    <mergeCell ref="A10:A15"/>
    <mergeCell ref="B10:C10"/>
    <mergeCell ref="B17:C17"/>
    <mergeCell ref="A18:C18"/>
    <mergeCell ref="A23:A25"/>
    <mergeCell ref="A74:C74"/>
    <mergeCell ref="A7:C8"/>
    <mergeCell ref="B64:C64"/>
    <mergeCell ref="B65:C65"/>
    <mergeCell ref="B66:C66"/>
    <mergeCell ref="A67:C67"/>
    <mergeCell ref="A68:A70"/>
    <mergeCell ref="B68:C68"/>
    <mergeCell ref="B19:C19"/>
    <mergeCell ref="B16:C16"/>
    <mergeCell ref="B21:C21"/>
    <mergeCell ref="A22:C22"/>
    <mergeCell ref="A71:A73"/>
    <mergeCell ref="B71:C71"/>
    <mergeCell ref="A63:C63"/>
    <mergeCell ref="A54:C54"/>
    <mergeCell ref="A55:A60"/>
    <mergeCell ref="B55:C55"/>
    <mergeCell ref="B61:C61"/>
    <mergeCell ref="B30:C30"/>
    <mergeCell ref="A1:G1"/>
    <mergeCell ref="A2:G2"/>
    <mergeCell ref="A39:A40"/>
    <mergeCell ref="B42:C42"/>
    <mergeCell ref="A26:A28"/>
    <mergeCell ref="B26:C26"/>
    <mergeCell ref="A36:A37"/>
    <mergeCell ref="B38:C38"/>
    <mergeCell ref="A29:C29"/>
    <mergeCell ref="A31:A33"/>
    <mergeCell ref="B31:C31"/>
    <mergeCell ref="B46:C46"/>
    <mergeCell ref="B47:C47"/>
    <mergeCell ref="B43:C43"/>
    <mergeCell ref="B45:C45"/>
    <mergeCell ref="B34:C34"/>
    <mergeCell ref="B35:C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&amp;R&amp;"Arial,Félkövér"&amp;8 6.sz.mell.Solymár NK.Önk.
&amp;"Arial,Normál"2019. évi költségvetési rendeletéhez
</oddHeader>
    <oddFooter>&amp;L&amp;"Arial,Normál"&amp;8&amp;D&amp;C&amp;"Arial,Normál"&amp;8&amp;N/&amp;P&amp;R&amp;"Arial,Normál"&amp;8&amp;F</oddFooter>
  </headerFooter>
  <rowBreaks count="4" manualBreakCount="4">
    <brk id="50" max="255" man="1"/>
    <brk id="95" max="255" man="1"/>
    <brk id="139" max="255" man="1"/>
    <brk id="18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51"/>
  <sheetViews>
    <sheetView workbookViewId="0" topLeftCell="A1">
      <selection activeCell="H19" sqref="H19"/>
    </sheetView>
  </sheetViews>
  <sheetFormatPr defaultColWidth="9.00390625" defaultRowHeight="12.75"/>
  <cols>
    <col min="1" max="1" width="4.00390625" style="193" customWidth="1"/>
    <col min="2" max="2" width="4.75390625" style="193" customWidth="1"/>
    <col min="3" max="3" width="6.25390625" style="193" customWidth="1"/>
    <col min="4" max="4" width="9.125" style="193" customWidth="1"/>
    <col min="5" max="5" width="24.00390625" style="193" customWidth="1"/>
    <col min="6" max="6" width="13.375" style="193" customWidth="1"/>
    <col min="7" max="8" width="11.75390625" style="193" bestFit="1" customWidth="1"/>
    <col min="9" max="9" width="10.875" style="193" customWidth="1"/>
    <col min="10" max="16384" width="9.125" style="193" customWidth="1"/>
  </cols>
  <sheetData>
    <row r="1" spans="1:9" ht="15.75" customHeight="1">
      <c r="A1" s="916" t="s">
        <v>667</v>
      </c>
      <c r="B1" s="916"/>
      <c r="C1" s="916"/>
      <c r="D1" s="916"/>
      <c r="E1" s="916"/>
      <c r="F1" s="916"/>
      <c r="G1" s="916"/>
      <c r="H1" s="916"/>
      <c r="I1" s="916"/>
    </row>
    <row r="2" spans="1:9" ht="15" customHeight="1">
      <c r="A2" s="916" t="s">
        <v>63</v>
      </c>
      <c r="B2" s="916"/>
      <c r="C2" s="916"/>
      <c r="D2" s="916"/>
      <c r="E2" s="916"/>
      <c r="F2" s="916"/>
      <c r="G2" s="916"/>
      <c r="H2" s="916"/>
      <c r="I2" s="916"/>
    </row>
    <row r="3" spans="1:9" ht="12.75">
      <c r="A3" s="169"/>
      <c r="B3" s="169"/>
      <c r="C3" s="288"/>
      <c r="D3" s="288"/>
      <c r="E3" s="169"/>
      <c r="F3" s="289"/>
      <c r="G3" s="290"/>
      <c r="H3" s="290"/>
      <c r="I3" s="197"/>
    </row>
    <row r="4" spans="1:8" ht="12.75">
      <c r="A4" s="169"/>
      <c r="B4" s="169"/>
      <c r="C4" s="288"/>
      <c r="D4" s="288"/>
      <c r="E4" s="169"/>
      <c r="F4" s="289"/>
      <c r="G4" s="290"/>
      <c r="H4" s="290"/>
    </row>
    <row r="5" spans="1:9" ht="13.5" thickBot="1">
      <c r="A5" s="195"/>
      <c r="B5" s="197"/>
      <c r="C5" s="197"/>
      <c r="D5" s="197"/>
      <c r="E5" s="197"/>
      <c r="F5" s="283"/>
      <c r="G5" s="290"/>
      <c r="H5" s="290"/>
      <c r="I5" s="401" t="s">
        <v>524</v>
      </c>
    </row>
    <row r="6" spans="1:9" ht="12.75">
      <c r="A6" s="925" t="s">
        <v>53</v>
      </c>
      <c r="B6" s="926"/>
      <c r="C6" s="926"/>
      <c r="D6" s="926"/>
      <c r="E6" s="926"/>
      <c r="F6" s="917" t="s">
        <v>290</v>
      </c>
      <c r="G6" s="199" t="s">
        <v>632</v>
      </c>
      <c r="H6" s="199" t="s">
        <v>655</v>
      </c>
      <c r="I6" s="291" t="s">
        <v>189</v>
      </c>
    </row>
    <row r="7" spans="1:9" ht="13.5" thickBot="1">
      <c r="A7" s="982"/>
      <c r="B7" s="929"/>
      <c r="C7" s="929"/>
      <c r="D7" s="929"/>
      <c r="E7" s="929"/>
      <c r="F7" s="918"/>
      <c r="G7" s="467" t="s">
        <v>179</v>
      </c>
      <c r="H7" s="467" t="s">
        <v>179</v>
      </c>
      <c r="I7" s="468" t="s">
        <v>190</v>
      </c>
    </row>
    <row r="8" spans="1:9" ht="12.75">
      <c r="A8" s="952" t="s">
        <v>55</v>
      </c>
      <c r="B8" s="420" t="s">
        <v>39</v>
      </c>
      <c r="C8" s="421"/>
      <c r="D8" s="421"/>
      <c r="E8" s="421"/>
      <c r="F8" s="469" t="s">
        <v>309</v>
      </c>
      <c r="G8" s="421"/>
      <c r="H8" s="421"/>
      <c r="I8" s="423"/>
    </row>
    <row r="9" spans="1:9" ht="12.75">
      <c r="A9" s="992"/>
      <c r="B9" s="952" t="s">
        <v>55</v>
      </c>
      <c r="C9" s="950" t="s">
        <v>3</v>
      </c>
      <c r="D9" s="983"/>
      <c r="E9" s="951"/>
      <c r="F9" s="471"/>
      <c r="G9" s="443">
        <f>SUM(G10:G11)</f>
        <v>1653000</v>
      </c>
      <c r="H9" s="443">
        <f>SUM(H10:H11)</f>
        <v>1691000</v>
      </c>
      <c r="I9" s="472">
        <f>SUM(H9/G9)</f>
        <v>1.0229885057471264</v>
      </c>
    </row>
    <row r="10" spans="1:9" ht="12.75">
      <c r="A10" s="992"/>
      <c r="B10" s="953"/>
      <c r="C10" s="331" t="s">
        <v>55</v>
      </c>
      <c r="D10" s="984" t="s">
        <v>111</v>
      </c>
      <c r="E10" s="985"/>
      <c r="F10" s="473" t="s">
        <v>534</v>
      </c>
      <c r="G10" s="474">
        <f>SUM('8. Intézm felhalm.'!G10,'8. Intézm felhalm.'!G90,'8. Intézm felhalm.'!G136,'8. Intézm felhalm.'!G221,'8. Intézm felhalm.'!G178)</f>
        <v>1653000</v>
      </c>
      <c r="H10" s="474">
        <f>SUM('8. Intézm felhalm.'!H10,'8. Intézm felhalm.'!H90,'8. Intézm felhalm.'!H136,'8. Intézm felhalm.'!H221,'8. Intézm felhalm.'!H178)</f>
        <v>1691000</v>
      </c>
      <c r="I10" s="475">
        <f>SUM(H10/G10)</f>
        <v>1.0229885057471264</v>
      </c>
    </row>
    <row r="11" spans="1:9" ht="12.75">
      <c r="A11" s="992"/>
      <c r="B11" s="953"/>
      <c r="C11" s="476" t="s">
        <v>56</v>
      </c>
      <c r="D11" s="984" t="s">
        <v>110</v>
      </c>
      <c r="E11" s="985"/>
      <c r="F11" s="477" t="s">
        <v>535</v>
      </c>
      <c r="G11" s="474">
        <v>0</v>
      </c>
      <c r="H11" s="474">
        <v>0</v>
      </c>
      <c r="I11" s="475"/>
    </row>
    <row r="12" spans="1:9" ht="12.75">
      <c r="A12" s="992"/>
      <c r="B12" s="952" t="s">
        <v>56</v>
      </c>
      <c r="C12" s="950" t="s">
        <v>58</v>
      </c>
      <c r="D12" s="983"/>
      <c r="E12" s="983"/>
      <c r="F12" s="478"/>
      <c r="G12" s="434">
        <f>SUM(G13,G14,G15,G16)</f>
        <v>102622355</v>
      </c>
      <c r="H12" s="434">
        <f>SUM(H13,H14,H15,H16)</f>
        <v>2500000</v>
      </c>
      <c r="I12" s="479">
        <f>SUM(H12/G12)</f>
        <v>0.02436116380295502</v>
      </c>
    </row>
    <row r="13" spans="1:9" ht="12.75">
      <c r="A13" s="992"/>
      <c r="B13" s="953"/>
      <c r="C13" s="260" t="s">
        <v>55</v>
      </c>
      <c r="D13" s="984" t="s">
        <v>59</v>
      </c>
      <c r="E13" s="985"/>
      <c r="F13" s="477" t="s">
        <v>537</v>
      </c>
      <c r="G13" s="474">
        <v>0</v>
      </c>
      <c r="H13" s="474">
        <v>0</v>
      </c>
      <c r="I13" s="480"/>
    </row>
    <row r="14" spans="1:9" ht="12.75">
      <c r="A14" s="992"/>
      <c r="B14" s="953"/>
      <c r="C14" s="409" t="s">
        <v>56</v>
      </c>
      <c r="D14" s="984" t="s">
        <v>60</v>
      </c>
      <c r="E14" s="985"/>
      <c r="F14" s="477" t="s">
        <v>569</v>
      </c>
      <c r="G14" s="474">
        <f>SUM('8. Intézm felhalm.'!G16,'8. Intézm felhalm.'!G96,'8. Intézm felhalm.'!G141,'8. Intézm felhalm.'!G226)</f>
        <v>0</v>
      </c>
      <c r="H14" s="474">
        <f>SUM('8. Intézm felhalm.'!H16,'8. Intézm felhalm.'!H96,'8. Intézm felhalm.'!H141,'8. Intézm felhalm.'!H226)</f>
        <v>0</v>
      </c>
      <c r="I14" s="480"/>
    </row>
    <row r="15" spans="1:9" ht="12.75">
      <c r="A15" s="992"/>
      <c r="B15" s="953"/>
      <c r="C15" s="409" t="s">
        <v>57</v>
      </c>
      <c r="D15" s="984" t="s">
        <v>82</v>
      </c>
      <c r="E15" s="985"/>
      <c r="F15" s="473" t="s">
        <v>538</v>
      </c>
      <c r="G15" s="474">
        <f>SUM('8. Intézm felhalm.'!G227,'8. Intézm felhalm.'!G142,'8. Intézm felhalm.'!G97,'8. Intézm felhalm.'!G18)</f>
        <v>2580250</v>
      </c>
      <c r="H15" s="474">
        <f>SUM('8. Intézm felhalm.'!H227,'8. Intézm felhalm.'!H142,'8. Intézm felhalm.'!H97,'8. Intézm felhalm.'!H18,'8. Intézm felhalm.'!H184,)</f>
        <v>0</v>
      </c>
      <c r="I15" s="480"/>
    </row>
    <row r="16" spans="1:9" ht="12.75">
      <c r="A16" s="992"/>
      <c r="B16" s="953"/>
      <c r="C16" s="409" t="s">
        <v>114</v>
      </c>
      <c r="D16" s="984" t="s">
        <v>83</v>
      </c>
      <c r="E16" s="985"/>
      <c r="F16" s="477" t="s">
        <v>539</v>
      </c>
      <c r="G16" s="474">
        <f>SUM('8. Intézm felhalm.'!G21,'8. Intézm felhalm.'!G98,'8. Intézm felhalm.'!G144,'8. Intézm felhalm.'!G228,'8. Intézm felhalm.'!G185,)</f>
        <v>100042105</v>
      </c>
      <c r="H16" s="474">
        <f>SUM('8. Intézm felhalm.'!H21,'8. Intézm felhalm.'!H98,'8. Intézm felhalm.'!H144,'8. Intézm felhalm.'!H229,'8. Intézm felhalm.'!H185,)</f>
        <v>2500000</v>
      </c>
      <c r="I16" s="480">
        <f>SUM(H16/G16)</f>
        <v>0.024989478180212223</v>
      </c>
    </row>
    <row r="17" spans="1:9" ht="12.75">
      <c r="A17" s="992"/>
      <c r="B17" s="952" t="s">
        <v>57</v>
      </c>
      <c r="C17" s="950" t="s">
        <v>113</v>
      </c>
      <c r="D17" s="983"/>
      <c r="E17" s="983"/>
      <c r="F17" s="478"/>
      <c r="G17" s="434">
        <f>SUM(G18,G19,G20:G21)</f>
        <v>10707857</v>
      </c>
      <c r="H17" s="434">
        <f>SUM(H18,H19,H20:H21)</f>
        <v>6093881</v>
      </c>
      <c r="I17" s="472">
        <f>SUM(H17/G17)</f>
        <v>0.5691036964725995</v>
      </c>
    </row>
    <row r="18" spans="1:9" ht="12.75">
      <c r="A18" s="992"/>
      <c r="B18" s="953"/>
      <c r="C18" s="260" t="s">
        <v>55</v>
      </c>
      <c r="D18" s="984" t="s">
        <v>135</v>
      </c>
      <c r="E18" s="985"/>
      <c r="F18" s="477" t="s">
        <v>540</v>
      </c>
      <c r="G18" s="474">
        <f>SUM('8. Intézm felhalm.'!G231,'8. Intézm felhalm.'!G146,'8. Intézm felhalm.'!G100,'8. Intézm felhalm.'!G33,'8. Intézm felhalm.'!G187)</f>
        <v>10707857</v>
      </c>
      <c r="H18" s="474">
        <f>SUM('8. Intézm felhalm.'!H231,'8. Intézm felhalm.'!H146,'8. Intézm felhalm.'!H100,'8. Intézm felhalm.'!H33,'8. Intézm felhalm.'!H187)</f>
        <v>4180264</v>
      </c>
      <c r="I18" s="475">
        <f>SUM(H18/G18)</f>
        <v>0.390392213866883</v>
      </c>
    </row>
    <row r="19" spans="1:9" ht="12.75">
      <c r="A19" s="992"/>
      <c r="B19" s="953"/>
      <c r="C19" s="409" t="s">
        <v>56</v>
      </c>
      <c r="D19" s="984" t="s">
        <v>136</v>
      </c>
      <c r="E19" s="985"/>
      <c r="F19" s="477" t="s">
        <v>541</v>
      </c>
      <c r="G19" s="474">
        <f>SUM('8. Intézm felhalm.'!G35,'8. Intézm felhalm.'!G104,'8. Intézm felhalm.'!G147,'8. Intézm felhalm.'!G233,'8. Intézm felhalm.'!G189,)</f>
        <v>0</v>
      </c>
      <c r="H19" s="474">
        <f>SUM('8. Intézm felhalm.'!H35,'8. Intézm felhalm.'!H104,'8. Intézm felhalm.'!H147,'8. Intézm felhalm.'!H233,'8. Intézm felhalm.'!H190,)</f>
        <v>1913617</v>
      </c>
      <c r="I19" s="475"/>
    </row>
    <row r="20" spans="1:9" ht="12.75">
      <c r="A20" s="992"/>
      <c r="B20" s="953"/>
      <c r="C20" s="260" t="s">
        <v>57</v>
      </c>
      <c r="D20" s="984" t="s">
        <v>112</v>
      </c>
      <c r="E20" s="985"/>
      <c r="F20" s="477" t="s">
        <v>542</v>
      </c>
      <c r="G20" s="474">
        <v>0</v>
      </c>
      <c r="H20" s="474">
        <v>0</v>
      </c>
      <c r="I20" s="480"/>
    </row>
    <row r="21" spans="1:9" ht="12.75">
      <c r="A21" s="992"/>
      <c r="B21" s="954"/>
      <c r="C21" s="260" t="s">
        <v>114</v>
      </c>
      <c r="D21" s="984" t="s">
        <v>137</v>
      </c>
      <c r="E21" s="985"/>
      <c r="F21" s="477" t="s">
        <v>543</v>
      </c>
      <c r="G21" s="474">
        <v>0</v>
      </c>
      <c r="H21" s="474">
        <v>0</v>
      </c>
      <c r="I21" s="480"/>
    </row>
    <row r="22" spans="1:9" ht="12.75">
      <c r="A22" s="993"/>
      <c r="B22" s="414" t="s">
        <v>114</v>
      </c>
      <c r="C22" s="322" t="s">
        <v>37</v>
      </c>
      <c r="D22" s="470"/>
      <c r="E22" s="470"/>
      <c r="F22" s="478" t="s">
        <v>544</v>
      </c>
      <c r="G22" s="434">
        <f>SUM('8. Intézm felhalm.'!G39,'8. Intézm felhalm.'!G107,'8. Intézm felhalm.'!G150,'8. Intézm felhalm.'!G240,)</f>
        <v>0</v>
      </c>
      <c r="H22" s="434">
        <f>SUM('8. Intézm felhalm.'!H39,'8. Intézm felhalm.'!H107,'8. Intézm felhalm.'!H150,'8. Intézm felhalm.'!H240,)</f>
        <v>0</v>
      </c>
      <c r="I22" s="479"/>
    </row>
    <row r="23" spans="1:9" ht="12.75">
      <c r="A23" s="986" t="s">
        <v>309</v>
      </c>
      <c r="B23" s="409" t="s">
        <v>115</v>
      </c>
      <c r="C23" s="989" t="s">
        <v>34</v>
      </c>
      <c r="D23" s="990"/>
      <c r="E23" s="990"/>
      <c r="F23" s="481" t="s">
        <v>570</v>
      </c>
      <c r="G23" s="482">
        <v>0</v>
      </c>
      <c r="H23" s="482">
        <v>0</v>
      </c>
      <c r="I23" s="483"/>
    </row>
    <row r="24" spans="1:9" ht="12.75">
      <c r="A24" s="987"/>
      <c r="B24" s="294" t="s">
        <v>62</v>
      </c>
      <c r="C24" s="484" t="s">
        <v>7</v>
      </c>
      <c r="D24" s="485"/>
      <c r="E24" s="485"/>
      <c r="F24" s="486"/>
      <c r="G24" s="487">
        <f>SUM(G9,G12,G17,G22,G23)</f>
        <v>114983212</v>
      </c>
      <c r="H24" s="487">
        <f>SUM(H9,H12,H17,H22,H23)</f>
        <v>10284881</v>
      </c>
      <c r="I24" s="488">
        <f>SUM(H24/G24)</f>
        <v>0.08944680550409394</v>
      </c>
    </row>
    <row r="25" spans="1:9" ht="12.75">
      <c r="A25" s="987"/>
      <c r="B25" s="294" t="s">
        <v>64</v>
      </c>
      <c r="C25" s="484" t="s">
        <v>156</v>
      </c>
      <c r="D25" s="485"/>
      <c r="E25" s="485"/>
      <c r="F25" s="489" t="s">
        <v>530</v>
      </c>
      <c r="G25" s="487">
        <f>SUM('8. Intézm felhalm.'!G243,'8. Intézm felhalm.'!G153,'8. Intézm felhalm.'!G110,'8. Intézm felhalm.'!G46,'8. Intézm felhalm.'!G196,)</f>
        <v>30018217</v>
      </c>
      <c r="H25" s="487">
        <f>SUM('8. Intézm felhalm.'!H243,'8. Intézm felhalm.'!H153,'8. Intézm felhalm.'!H110,'8. Intézm felhalm.'!H46,'8. Intézm felhalm.'!H196,)</f>
        <v>2776918</v>
      </c>
      <c r="I25" s="488">
        <f>SUM(H25/G25)</f>
        <v>0.09250775953814978</v>
      </c>
    </row>
    <row r="26" spans="1:9" ht="13.5" thickBot="1">
      <c r="A26" s="988"/>
      <c r="B26" s="490" t="s">
        <v>163</v>
      </c>
      <c r="C26" s="491"/>
      <c r="D26" s="491"/>
      <c r="E26" s="492"/>
      <c r="F26" s="493" t="s">
        <v>309</v>
      </c>
      <c r="G26" s="494">
        <f>SUM(G24:G25)</f>
        <v>145001429</v>
      </c>
      <c r="H26" s="494">
        <f>SUM(H24:H25)</f>
        <v>13061799</v>
      </c>
      <c r="I26" s="495">
        <f>SUM(H26/G26)</f>
        <v>0.09008048465508571</v>
      </c>
    </row>
    <row r="27" spans="1:9" ht="12.75">
      <c r="A27" s="952" t="s">
        <v>56</v>
      </c>
      <c r="B27" s="420" t="s">
        <v>144</v>
      </c>
      <c r="C27" s="421"/>
      <c r="D27" s="421"/>
      <c r="E27" s="421"/>
      <c r="F27" s="469" t="s">
        <v>310</v>
      </c>
      <c r="G27" s="421"/>
      <c r="H27" s="421"/>
      <c r="I27" s="423"/>
    </row>
    <row r="28" spans="1:9" ht="12.75">
      <c r="A28" s="953"/>
      <c r="B28" s="952" t="s">
        <v>55</v>
      </c>
      <c r="C28" s="390" t="s">
        <v>145</v>
      </c>
      <c r="D28" s="390"/>
      <c r="E28" s="390"/>
      <c r="F28" s="324" t="s">
        <v>571</v>
      </c>
      <c r="G28" s="443">
        <f>SUM(G29,G30)</f>
        <v>228724766</v>
      </c>
      <c r="H28" s="443">
        <f>SUM(H29,H30)</f>
        <v>115786275</v>
      </c>
      <c r="I28" s="472">
        <f>SUM(H28/G28)</f>
        <v>0.5062253512153555</v>
      </c>
    </row>
    <row r="29" spans="1:9" ht="12.75">
      <c r="A29" s="953"/>
      <c r="B29" s="953"/>
      <c r="C29" s="409" t="s">
        <v>55</v>
      </c>
      <c r="D29" s="984" t="s">
        <v>146</v>
      </c>
      <c r="E29" s="991"/>
      <c r="F29" s="213" t="s">
        <v>572</v>
      </c>
      <c r="G29" s="496">
        <f>SUM('8. Intézm felhalm.'!G50,'8. Intézm felhalm.'!G114,'8. Intézm felhalm.'!G157,'8. Intézm felhalm.'!G247)</f>
        <v>0</v>
      </c>
      <c r="H29" s="496">
        <f>SUM('8. Intézm felhalm.'!H50,'8. Intézm felhalm.'!H114,'8. Intézm felhalm.'!H157,'8. Intézm felhalm.'!H247)</f>
        <v>0</v>
      </c>
      <c r="I29" s="510"/>
    </row>
    <row r="30" spans="1:9" ht="12.75">
      <c r="A30" s="953"/>
      <c r="B30" s="953"/>
      <c r="C30" s="409" t="s">
        <v>56</v>
      </c>
      <c r="D30" s="984" t="s">
        <v>147</v>
      </c>
      <c r="E30" s="991"/>
      <c r="F30" s="213" t="s">
        <v>573</v>
      </c>
      <c r="G30" s="496">
        <f>SUM('8. Intézm felhalm.'!G55,'8. Intézm felhalm.'!G118,'8. Intézm felhalm.'!G160,'8. Intézm felhalm.'!G250)</f>
        <v>228724766</v>
      </c>
      <c r="H30" s="496">
        <f>SUM('8. Intézm felhalm.'!H55,'8. Intézm felhalm.'!H118,'8. Intézm felhalm.'!H160,'8. Intézm felhalm.'!H250)</f>
        <v>115786275</v>
      </c>
      <c r="I30" s="475">
        <f>SUM(H30/G30)</f>
        <v>0.5062253512153555</v>
      </c>
    </row>
    <row r="31" spans="1:9" ht="12.75">
      <c r="A31" s="986" t="s">
        <v>310</v>
      </c>
      <c r="B31" s="414" t="s">
        <v>56</v>
      </c>
      <c r="C31" s="390" t="s">
        <v>148</v>
      </c>
      <c r="D31" s="390"/>
      <c r="E31" s="390"/>
      <c r="F31" s="324" t="s">
        <v>574</v>
      </c>
      <c r="G31" s="443">
        <v>0</v>
      </c>
      <c r="H31" s="443">
        <v>0</v>
      </c>
      <c r="I31" s="472"/>
    </row>
    <row r="32" spans="1:9" ht="12.75">
      <c r="A32" s="987"/>
      <c r="B32" s="414" t="s">
        <v>57</v>
      </c>
      <c r="C32" s="322" t="s">
        <v>32</v>
      </c>
      <c r="D32" s="470"/>
      <c r="E32" s="323"/>
      <c r="F32" s="324" t="s">
        <v>532</v>
      </c>
      <c r="G32" s="443">
        <v>0</v>
      </c>
      <c r="H32" s="443">
        <v>0</v>
      </c>
      <c r="I32" s="472"/>
    </row>
    <row r="33" spans="1:9" ht="12.75">
      <c r="A33" s="987"/>
      <c r="B33" s="497" t="s">
        <v>114</v>
      </c>
      <c r="C33" s="498" t="s">
        <v>144</v>
      </c>
      <c r="D33" s="498"/>
      <c r="E33" s="498"/>
      <c r="F33" s="337"/>
      <c r="G33" s="499">
        <f>SUM(G28,G31,G32)</f>
        <v>228724766</v>
      </c>
      <c r="H33" s="499">
        <f>SUM(H28,H31,H32)</f>
        <v>115786275</v>
      </c>
      <c r="I33" s="488">
        <f>SUM(H33/G33)</f>
        <v>0.5062253512153555</v>
      </c>
    </row>
    <row r="34" spans="1:9" ht="12.75">
      <c r="A34" s="987"/>
      <c r="B34" s="497" t="s">
        <v>115</v>
      </c>
      <c r="C34" s="498" t="s">
        <v>160</v>
      </c>
      <c r="D34" s="498"/>
      <c r="E34" s="498"/>
      <c r="F34" s="337" t="s">
        <v>533</v>
      </c>
      <c r="G34" s="499">
        <f>SUM('8. Intézm felhalm.'!G75,'8. Intézm felhalm.'!G122,'8. Intézm felhalm.'!G164,'8. Intézm felhalm.'!G255)</f>
        <v>61755687</v>
      </c>
      <c r="H34" s="499">
        <f>SUM('8. Intézm felhalm.'!H75,'8. Intézm felhalm.'!H122,'8. Intézm felhalm.'!H164,'8. Intézm felhalm.'!H255)</f>
        <v>31262294</v>
      </c>
      <c r="I34" s="488">
        <f>SUM(H34/G34)</f>
        <v>0.5062253456916446</v>
      </c>
    </row>
    <row r="35" spans="1:9" ht="13.5" thickBot="1">
      <c r="A35" s="988"/>
      <c r="B35" s="346" t="s">
        <v>44</v>
      </c>
      <c r="C35" s="346"/>
      <c r="D35" s="346"/>
      <c r="E35" s="346"/>
      <c r="F35" s="347" t="s">
        <v>310</v>
      </c>
      <c r="G35" s="500">
        <f>SUM(G33:G34)</f>
        <v>290480453</v>
      </c>
      <c r="H35" s="500">
        <f>SUM(H33:H34)</f>
        <v>147048569</v>
      </c>
      <c r="I35" s="495">
        <f>SUM(H35/G35)</f>
        <v>0.5062253500410232</v>
      </c>
    </row>
    <row r="36" spans="1:9" ht="12.75">
      <c r="A36" s="952" t="s">
        <v>57</v>
      </c>
      <c r="B36" s="408" t="s">
        <v>102</v>
      </c>
      <c r="C36" s="408"/>
      <c r="D36" s="408"/>
      <c r="E36" s="408"/>
      <c r="F36" s="501"/>
      <c r="G36" s="502"/>
      <c r="H36" s="502"/>
      <c r="I36" s="503"/>
    </row>
    <row r="37" spans="1:9" ht="12.75">
      <c r="A37" s="953"/>
      <c r="B37" s="952" t="s">
        <v>55</v>
      </c>
      <c r="C37" s="504" t="s">
        <v>122</v>
      </c>
      <c r="D37" s="504"/>
      <c r="E37" s="504"/>
      <c r="F37" s="505"/>
      <c r="G37" s="496"/>
      <c r="H37" s="496"/>
      <c r="I37" s="475"/>
    </row>
    <row r="38" spans="1:9" ht="12.75">
      <c r="A38" s="953"/>
      <c r="B38" s="953"/>
      <c r="C38" s="994" t="s">
        <v>55</v>
      </c>
      <c r="D38" s="390" t="s">
        <v>123</v>
      </c>
      <c r="E38" s="390"/>
      <c r="F38" s="507"/>
      <c r="G38" s="443">
        <f>SUM(G39)</f>
        <v>0</v>
      </c>
      <c r="H38" s="443">
        <f>SUM(H39)</f>
        <v>0</v>
      </c>
      <c r="I38" s="472"/>
    </row>
    <row r="39" spans="1:9" ht="12.75">
      <c r="A39" s="953"/>
      <c r="B39" s="954"/>
      <c r="C39" s="995"/>
      <c r="D39" s="260" t="s">
        <v>55</v>
      </c>
      <c r="E39" s="206"/>
      <c r="F39" s="508"/>
      <c r="G39" s="509">
        <v>0</v>
      </c>
      <c r="H39" s="509">
        <v>0</v>
      </c>
      <c r="I39" s="510"/>
    </row>
    <row r="40" spans="1:9" ht="13.5" thickBot="1">
      <c r="A40" s="954"/>
      <c r="B40" s="428" t="s">
        <v>124</v>
      </c>
      <c r="C40" s="428"/>
      <c r="D40" s="428"/>
      <c r="E40" s="428"/>
      <c r="F40" s="511"/>
      <c r="G40" s="512">
        <f>SUM(G38)</f>
        <v>0</v>
      </c>
      <c r="H40" s="512">
        <f>SUM(H38)</f>
        <v>0</v>
      </c>
      <c r="I40" s="513"/>
    </row>
    <row r="41" spans="1:9" ht="13.5" thickBot="1">
      <c r="A41" s="514" t="s">
        <v>114</v>
      </c>
      <c r="B41" s="515" t="s">
        <v>31</v>
      </c>
      <c r="C41" s="515"/>
      <c r="D41" s="515"/>
      <c r="E41" s="515"/>
      <c r="F41" s="516"/>
      <c r="G41" s="494">
        <f>SUM(G26,G35,G40)</f>
        <v>435481882</v>
      </c>
      <c r="H41" s="494">
        <f>SUM(H26,H35,H40)</f>
        <v>160110368</v>
      </c>
      <c r="I41" s="495">
        <f>SUM(H41/G41)</f>
        <v>0.36766252424710516</v>
      </c>
    </row>
    <row r="45" spans="1:11" ht="14.25">
      <c r="A45" s="1000" t="s">
        <v>646</v>
      </c>
      <c r="B45" s="1000"/>
      <c r="C45" s="1000"/>
      <c r="D45" s="1000"/>
      <c r="E45" s="1000"/>
      <c r="F45" s="517"/>
      <c r="G45" s="198"/>
      <c r="H45" s="198"/>
      <c r="I45" s="198"/>
      <c r="J45" s="198"/>
      <c r="K45" s="401"/>
    </row>
    <row r="46" ht="13.5" thickBot="1">
      <c r="I46" s="401" t="s">
        <v>524</v>
      </c>
    </row>
    <row r="47" spans="1:10" ht="12.75" hidden="1">
      <c r="A47" s="1001" t="s">
        <v>71</v>
      </c>
      <c r="B47" s="1002"/>
      <c r="C47" s="1002"/>
      <c r="D47" s="1002"/>
      <c r="E47" s="1002"/>
      <c r="F47" s="518"/>
      <c r="G47" s="519">
        <v>0</v>
      </c>
      <c r="H47" s="519">
        <v>0</v>
      </c>
      <c r="I47" s="520"/>
      <c r="J47" s="521"/>
    </row>
    <row r="48" spans="1:10" ht="12.75">
      <c r="A48" s="1003" t="s">
        <v>364</v>
      </c>
      <c r="B48" s="1004"/>
      <c r="C48" s="1004"/>
      <c r="D48" s="1004"/>
      <c r="E48" s="1004"/>
      <c r="F48" s="522"/>
      <c r="G48" s="245">
        <f>SUM('5.Önk.kiadásai'!E42)</f>
        <v>4614998</v>
      </c>
      <c r="H48" s="245">
        <f>SUM('5.Önk.kiadásai'!F42)</f>
        <v>5357195</v>
      </c>
      <c r="I48" s="396">
        <f>SUM(H48/G48)</f>
        <v>1.1608228215916887</v>
      </c>
      <c r="J48" s="521"/>
    </row>
    <row r="49" spans="1:10" ht="12.75" hidden="1">
      <c r="A49" s="1005" t="s">
        <v>294</v>
      </c>
      <c r="B49" s="1006"/>
      <c r="C49" s="1006"/>
      <c r="D49" s="1006"/>
      <c r="E49" s="1006"/>
      <c r="F49" s="523"/>
      <c r="G49" s="206"/>
      <c r="H49" s="206">
        <v>0</v>
      </c>
      <c r="I49" s="387"/>
      <c r="J49" s="521"/>
    </row>
    <row r="50" spans="1:10" ht="13.5" thickBot="1">
      <c r="A50" s="996" t="s">
        <v>4</v>
      </c>
      <c r="B50" s="997"/>
      <c r="C50" s="997"/>
      <c r="D50" s="997"/>
      <c r="E50" s="997"/>
      <c r="F50" s="524"/>
      <c r="G50" s="263">
        <f>SUM('5.Önk.kiadásai'!E34)</f>
        <v>166318529</v>
      </c>
      <c r="H50" s="263">
        <f>SUM('5.Önk.kiadásai'!F34)</f>
        <v>101954085</v>
      </c>
      <c r="I50" s="525">
        <f>SUM(H50/G50)</f>
        <v>0.6130049707209712</v>
      </c>
      <c r="J50" s="521"/>
    </row>
    <row r="51" spans="1:10" ht="13.5" thickBot="1">
      <c r="A51" s="998" t="s">
        <v>295</v>
      </c>
      <c r="B51" s="999"/>
      <c r="C51" s="999"/>
      <c r="D51" s="999"/>
      <c r="E51" s="999"/>
      <c r="F51" s="526"/>
      <c r="G51" s="527">
        <f>SUM(G47:G50,G41)</f>
        <v>606415409</v>
      </c>
      <c r="H51" s="527">
        <f>SUM(H47:H50,H41)</f>
        <v>267421648</v>
      </c>
      <c r="I51" s="528">
        <f>SUM(H51/G51)</f>
        <v>0.4409875541272732</v>
      </c>
      <c r="J51" s="529"/>
    </row>
  </sheetData>
  <sheetProtection/>
  <mergeCells count="37">
    <mergeCell ref="A50:E50"/>
    <mergeCell ref="A51:E51"/>
    <mergeCell ref="A45:E45"/>
    <mergeCell ref="A47:E47"/>
    <mergeCell ref="A48:E48"/>
    <mergeCell ref="A49:E49"/>
    <mergeCell ref="A27:A30"/>
    <mergeCell ref="B28:B30"/>
    <mergeCell ref="D30:E30"/>
    <mergeCell ref="A36:A40"/>
    <mergeCell ref="B37:B39"/>
    <mergeCell ref="C38:C39"/>
    <mergeCell ref="A31:A35"/>
    <mergeCell ref="A23:A26"/>
    <mergeCell ref="C23:E23"/>
    <mergeCell ref="D29:E29"/>
    <mergeCell ref="B17:B21"/>
    <mergeCell ref="C17:E17"/>
    <mergeCell ref="D18:E18"/>
    <mergeCell ref="D19:E19"/>
    <mergeCell ref="D20:E20"/>
    <mergeCell ref="D21:E21"/>
    <mergeCell ref="A8:A22"/>
    <mergeCell ref="B12:B16"/>
    <mergeCell ref="C12:E12"/>
    <mergeCell ref="D13:E13"/>
    <mergeCell ref="D14:E14"/>
    <mergeCell ref="D15:E15"/>
    <mergeCell ref="D16:E16"/>
    <mergeCell ref="A1:I1"/>
    <mergeCell ref="A2:I2"/>
    <mergeCell ref="A6:E7"/>
    <mergeCell ref="F6:F7"/>
    <mergeCell ref="B9:B11"/>
    <mergeCell ref="C9:E9"/>
    <mergeCell ref="D10:E10"/>
    <mergeCell ref="D11:E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  <headerFooter alignWithMargins="0">
    <oddHeader>&amp;R&amp;"Arial,Félkövér"&amp;8 7.sz.mell. Solymár NK.Önk.
&amp;"Arial,Normál"2019. évi költségvetési rendeletéhez</oddHeader>
    <oddFooter>&amp;L&amp;"Arial,Normál"&amp;8&amp;D&amp;C&amp;"Arial,Normál"&amp;8&amp;N/&amp;P&amp;R&amp;"Arial,Normál"&amp;8&amp;F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J261"/>
  <sheetViews>
    <sheetView workbookViewId="0" topLeftCell="A1">
      <selection activeCell="H61" sqref="H61"/>
    </sheetView>
  </sheetViews>
  <sheetFormatPr defaultColWidth="9.00390625" defaultRowHeight="12.75"/>
  <cols>
    <col min="1" max="3" width="2.375" style="193" bestFit="1" customWidth="1"/>
    <col min="4" max="4" width="6.375" style="193" customWidth="1"/>
    <col min="5" max="5" width="36.375" style="193" customWidth="1"/>
    <col min="6" max="6" width="9.125" style="193" customWidth="1"/>
    <col min="7" max="7" width="13.75390625" style="193" customWidth="1"/>
    <col min="8" max="8" width="11.625" style="193" customWidth="1"/>
    <col min="9" max="9" width="14.00390625" style="193" bestFit="1" customWidth="1"/>
    <col min="10" max="16384" width="9.125" style="193" customWidth="1"/>
  </cols>
  <sheetData>
    <row r="2" spans="1:9" ht="17.25" customHeight="1">
      <c r="A2" s="916" t="s">
        <v>668</v>
      </c>
      <c r="B2" s="916"/>
      <c r="C2" s="916"/>
      <c r="D2" s="916"/>
      <c r="E2" s="916"/>
      <c r="F2" s="916"/>
      <c r="G2" s="916"/>
      <c r="H2" s="916"/>
      <c r="I2" s="916"/>
    </row>
    <row r="3" spans="1:9" ht="28.5" customHeight="1">
      <c r="A3" s="1023" t="s">
        <v>362</v>
      </c>
      <c r="B3" s="1023"/>
      <c r="C3" s="1023"/>
      <c r="D3" s="1023"/>
      <c r="E3" s="1023"/>
      <c r="F3" s="1023"/>
      <c r="G3" s="1023"/>
      <c r="H3" s="1023"/>
      <c r="I3" s="1023"/>
    </row>
    <row r="4" spans="1:9" ht="12.75">
      <c r="A4" s="169"/>
      <c r="B4" s="169"/>
      <c r="C4" s="288"/>
      <c r="D4" s="288"/>
      <c r="E4" s="169"/>
      <c r="F4" s="289"/>
      <c r="G4" s="290"/>
      <c r="H4" s="290"/>
      <c r="I4" s="290"/>
    </row>
    <row r="5" spans="1:9" ht="12.75">
      <c r="A5" s="169"/>
      <c r="B5" s="169"/>
      <c r="C5" s="288"/>
      <c r="D5" s="288"/>
      <c r="E5" s="169"/>
      <c r="F5" s="289"/>
      <c r="G5" s="290"/>
      <c r="H5" s="290"/>
      <c r="I5" s="290"/>
    </row>
    <row r="6" spans="1:9" ht="18.75" thickBot="1">
      <c r="A6" s="194" t="s">
        <v>170</v>
      </c>
      <c r="B6" s="195"/>
      <c r="C6" s="196" t="s">
        <v>84</v>
      </c>
      <c r="D6" s="530"/>
      <c r="E6" s="530"/>
      <c r="F6" s="283"/>
      <c r="G6" s="290"/>
      <c r="H6" s="290"/>
      <c r="I6" s="401" t="s">
        <v>524</v>
      </c>
    </row>
    <row r="7" spans="1:9" ht="39" thickBot="1">
      <c r="A7" s="1020" t="s">
        <v>53</v>
      </c>
      <c r="B7" s="1021"/>
      <c r="C7" s="1021"/>
      <c r="D7" s="1021"/>
      <c r="E7" s="1021"/>
      <c r="F7" s="531" t="s">
        <v>290</v>
      </c>
      <c r="G7" s="532" t="s">
        <v>634</v>
      </c>
      <c r="H7" s="600" t="s">
        <v>669</v>
      </c>
      <c r="I7" s="533" t="s">
        <v>180</v>
      </c>
    </row>
    <row r="8" spans="1:9" ht="12.75">
      <c r="A8" s="1022" t="s">
        <v>55</v>
      </c>
      <c r="B8" s="420" t="s">
        <v>39</v>
      </c>
      <c r="C8" s="421"/>
      <c r="D8" s="421"/>
      <c r="E8" s="421"/>
      <c r="F8" s="442" t="s">
        <v>365</v>
      </c>
      <c r="G8" s="423"/>
      <c r="H8" s="534"/>
      <c r="I8" s="535"/>
    </row>
    <row r="9" spans="1:9" ht="12.75">
      <c r="A9" s="1007"/>
      <c r="B9" s="952" t="s">
        <v>55</v>
      </c>
      <c r="C9" s="950" t="s">
        <v>3</v>
      </c>
      <c r="D9" s="983"/>
      <c r="E9" s="951"/>
      <c r="F9" s="536"/>
      <c r="G9" s="537">
        <f>SUM(G10,G13)</f>
        <v>1653000</v>
      </c>
      <c r="H9" s="538">
        <f>SUM(H10,H13)</f>
        <v>1653000</v>
      </c>
      <c r="I9" s="539">
        <f>SUM(H9/G9)</f>
        <v>1</v>
      </c>
    </row>
    <row r="10" spans="1:9" ht="12.75">
      <c r="A10" s="1007"/>
      <c r="B10" s="953"/>
      <c r="C10" s="331" t="s">
        <v>55</v>
      </c>
      <c r="D10" s="984" t="s">
        <v>111</v>
      </c>
      <c r="E10" s="985"/>
      <c r="F10" s="540" t="s">
        <v>534</v>
      </c>
      <c r="G10" s="541">
        <f>SUM(G11:G12)</f>
        <v>1653000</v>
      </c>
      <c r="H10" s="542">
        <f>SUM(H11:H12)</f>
        <v>1653000</v>
      </c>
      <c r="I10" s="543">
        <f>SUM(H10/G10)</f>
        <v>1</v>
      </c>
    </row>
    <row r="11" spans="1:9" ht="12.75">
      <c r="A11" s="1007"/>
      <c r="B11" s="953"/>
      <c r="C11" s="544"/>
      <c r="D11" s="545" t="s">
        <v>55</v>
      </c>
      <c r="E11" s="23" t="s">
        <v>551</v>
      </c>
      <c r="F11" s="546"/>
      <c r="G11" s="548">
        <v>1653000</v>
      </c>
      <c r="H11" s="548">
        <v>1653000</v>
      </c>
      <c r="I11" s="543">
        <f>SUM(H11/G11)</f>
        <v>1</v>
      </c>
    </row>
    <row r="12" spans="1:9" ht="12.75" hidden="1">
      <c r="A12" s="1007"/>
      <c r="B12" s="953"/>
      <c r="C12" s="544"/>
      <c r="D12" s="545" t="s">
        <v>56</v>
      </c>
      <c r="E12" s="167"/>
      <c r="F12" s="546"/>
      <c r="G12" s="548">
        <v>0</v>
      </c>
      <c r="H12" s="548">
        <v>0</v>
      </c>
      <c r="I12" s="543" t="e">
        <f>SUM(H12/G12)</f>
        <v>#DIV/0!</v>
      </c>
    </row>
    <row r="13" spans="1:9" ht="12.75">
      <c r="A13" s="1007"/>
      <c r="B13" s="953"/>
      <c r="C13" s="476" t="s">
        <v>56</v>
      </c>
      <c r="D13" s="984" t="s">
        <v>110</v>
      </c>
      <c r="E13" s="991"/>
      <c r="F13" s="546" t="s">
        <v>535</v>
      </c>
      <c r="G13" s="541">
        <v>0</v>
      </c>
      <c r="H13" s="541">
        <v>0</v>
      </c>
      <c r="I13" s="543"/>
    </row>
    <row r="14" spans="1:9" ht="12.75">
      <c r="A14" s="1007"/>
      <c r="B14" s="952" t="s">
        <v>56</v>
      </c>
      <c r="C14" s="950" t="s">
        <v>58</v>
      </c>
      <c r="D14" s="983"/>
      <c r="E14" s="951"/>
      <c r="F14" s="552"/>
      <c r="G14" s="553">
        <f>SUM(G15,G16,G18,G21)</f>
        <v>102622355</v>
      </c>
      <c r="H14" s="554">
        <f>SUM(H15,H16,H18,H21)</f>
        <v>2500000</v>
      </c>
      <c r="I14" s="539">
        <f>SUM(H14/G14)</f>
        <v>0.02436116380295502</v>
      </c>
    </row>
    <row r="15" spans="1:9" ht="12.75">
      <c r="A15" s="1007"/>
      <c r="B15" s="953"/>
      <c r="C15" s="260" t="s">
        <v>55</v>
      </c>
      <c r="D15" s="984" t="s">
        <v>59</v>
      </c>
      <c r="E15" s="991"/>
      <c r="F15" s="546" t="s">
        <v>537</v>
      </c>
      <c r="G15" s="551"/>
      <c r="H15" s="555"/>
      <c r="I15" s="543"/>
    </row>
    <row r="16" spans="1:9" ht="12.75">
      <c r="A16" s="1007"/>
      <c r="B16" s="953"/>
      <c r="C16" s="952" t="s">
        <v>56</v>
      </c>
      <c r="D16" s="984" t="s">
        <v>60</v>
      </c>
      <c r="E16" s="991"/>
      <c r="F16" s="546" t="s">
        <v>569</v>
      </c>
      <c r="G16" s="551">
        <f>SUM(G17:G17)</f>
        <v>0</v>
      </c>
      <c r="H16" s="541">
        <f>SUM(H17:H17)</f>
        <v>0</v>
      </c>
      <c r="I16" s="543"/>
    </row>
    <row r="17" spans="1:9" ht="12.75" hidden="1">
      <c r="A17" s="1007"/>
      <c r="B17" s="953"/>
      <c r="C17" s="953"/>
      <c r="D17" s="556" t="s">
        <v>55</v>
      </c>
      <c r="E17" s="276"/>
      <c r="F17" s="557"/>
      <c r="G17" s="550"/>
      <c r="H17" s="558">
        <v>0</v>
      </c>
      <c r="I17" s="543"/>
    </row>
    <row r="18" spans="1:9" ht="12.75">
      <c r="A18" s="1007"/>
      <c r="B18" s="953"/>
      <c r="C18" s="952" t="s">
        <v>57</v>
      </c>
      <c r="D18" s="984" t="s">
        <v>82</v>
      </c>
      <c r="E18" s="991"/>
      <c r="F18" s="546" t="s">
        <v>538</v>
      </c>
      <c r="G18" s="551">
        <f>SUM(G19:G20)</f>
        <v>2580250</v>
      </c>
      <c r="H18" s="551">
        <f>SUM(H19:H20)</f>
        <v>0</v>
      </c>
      <c r="I18" s="543">
        <f>SUM(H18/G18)</f>
        <v>0</v>
      </c>
    </row>
    <row r="19" spans="1:9" ht="12.75">
      <c r="A19" s="1007"/>
      <c r="B19" s="953"/>
      <c r="C19" s="953"/>
      <c r="D19" s="231" t="s">
        <v>55</v>
      </c>
      <c r="E19" s="812" t="s">
        <v>575</v>
      </c>
      <c r="F19" s="813"/>
      <c r="G19" s="814">
        <v>2231000</v>
      </c>
      <c r="H19" s="814">
        <v>0</v>
      </c>
      <c r="I19" s="543">
        <f>SUM(H19/G19)</f>
        <v>0</v>
      </c>
    </row>
    <row r="20" spans="1:9" ht="12.75">
      <c r="A20" s="1007"/>
      <c r="B20" s="953"/>
      <c r="C20" s="953"/>
      <c r="D20" s="231" t="s">
        <v>56</v>
      </c>
      <c r="E20" s="812" t="s">
        <v>576</v>
      </c>
      <c r="F20" s="813"/>
      <c r="G20" s="814">
        <v>349250</v>
      </c>
      <c r="H20" s="814">
        <v>0</v>
      </c>
      <c r="I20" s="543">
        <f>SUM(H20/G20)</f>
        <v>0</v>
      </c>
    </row>
    <row r="21" spans="1:9" ht="12.75">
      <c r="A21" s="1007"/>
      <c r="B21" s="953"/>
      <c r="C21" s="946" t="s">
        <v>114</v>
      </c>
      <c r="D21" s="965" t="s">
        <v>83</v>
      </c>
      <c r="E21" s="965"/>
      <c r="F21" s="213" t="s">
        <v>539</v>
      </c>
      <c r="G21" s="496">
        <f>SUM(G22:G31)</f>
        <v>100042105</v>
      </c>
      <c r="H21" s="555">
        <f>SUM(H22:H31)</f>
        <v>2500000</v>
      </c>
      <c r="I21" s="543">
        <f>SUM(H21/G21)</f>
        <v>0.024989478180212223</v>
      </c>
    </row>
    <row r="22" spans="1:9" ht="12.75">
      <c r="A22" s="1007"/>
      <c r="B22" s="953"/>
      <c r="C22" s="946"/>
      <c r="D22" s="231" t="s">
        <v>55</v>
      </c>
      <c r="E22" s="204" t="s">
        <v>593</v>
      </c>
      <c r="F22" s="205"/>
      <c r="G22" s="817">
        <v>0</v>
      </c>
      <c r="H22" s="817">
        <v>0</v>
      </c>
      <c r="I22" s="543"/>
    </row>
    <row r="23" spans="1:9" ht="12.75">
      <c r="A23" s="1007"/>
      <c r="B23" s="953"/>
      <c r="C23" s="946"/>
      <c r="D23" s="231" t="s">
        <v>56</v>
      </c>
      <c r="E23" s="204" t="s">
        <v>594</v>
      </c>
      <c r="F23" s="205"/>
      <c r="G23" s="817">
        <v>500000</v>
      </c>
      <c r="H23" s="817">
        <v>500000</v>
      </c>
      <c r="I23" s="543">
        <f>SUM(H23/G23)</f>
        <v>1</v>
      </c>
    </row>
    <row r="24" spans="1:9" ht="12.75">
      <c r="A24" s="1007"/>
      <c r="B24" s="953"/>
      <c r="C24" s="946"/>
      <c r="D24" s="231" t="s">
        <v>57</v>
      </c>
      <c r="E24" s="24" t="s">
        <v>577</v>
      </c>
      <c r="F24" s="213"/>
      <c r="G24" s="817">
        <v>0</v>
      </c>
      <c r="H24" s="817">
        <v>0</v>
      </c>
      <c r="I24" s="543"/>
    </row>
    <row r="25" spans="1:9" ht="12.75">
      <c r="A25" s="1007"/>
      <c r="B25" s="953"/>
      <c r="C25" s="946"/>
      <c r="D25" s="231" t="s">
        <v>114</v>
      </c>
      <c r="E25" s="24" t="s">
        <v>578</v>
      </c>
      <c r="F25" s="213"/>
      <c r="G25" s="817">
        <v>0</v>
      </c>
      <c r="H25" s="817">
        <v>0</v>
      </c>
      <c r="I25" s="543"/>
    </row>
    <row r="26" spans="1:9" ht="12.75">
      <c r="A26" s="1007"/>
      <c r="B26" s="953"/>
      <c r="C26" s="946"/>
      <c r="D26" s="231" t="s">
        <v>115</v>
      </c>
      <c r="E26" s="24" t="s">
        <v>579</v>
      </c>
      <c r="F26" s="213"/>
      <c r="G26" s="817">
        <v>0</v>
      </c>
      <c r="H26" s="817">
        <v>0</v>
      </c>
      <c r="I26" s="543"/>
    </row>
    <row r="27" spans="1:9" s="815" customFormat="1" ht="12.75">
      <c r="A27" s="1007"/>
      <c r="B27" s="953"/>
      <c r="C27" s="946"/>
      <c r="D27" s="231" t="s">
        <v>62</v>
      </c>
      <c r="E27" s="204" t="s">
        <v>635</v>
      </c>
      <c r="F27" s="213"/>
      <c r="G27" s="817">
        <v>0</v>
      </c>
      <c r="H27" s="817">
        <v>0</v>
      </c>
      <c r="I27" s="543"/>
    </row>
    <row r="28" spans="1:9" ht="12.75">
      <c r="A28" s="1007"/>
      <c r="B28" s="953"/>
      <c r="C28" s="946"/>
      <c r="D28" s="231" t="s">
        <v>64</v>
      </c>
      <c r="E28" s="24" t="s">
        <v>580</v>
      </c>
      <c r="F28" s="205"/>
      <c r="G28" s="817">
        <v>0</v>
      </c>
      <c r="H28" s="817">
        <v>0</v>
      </c>
      <c r="I28" s="543"/>
    </row>
    <row r="29" spans="1:9" ht="12.75">
      <c r="A29" s="1007"/>
      <c r="B29" s="411"/>
      <c r="C29" s="414"/>
      <c r="D29" s="231" t="s">
        <v>66</v>
      </c>
      <c r="E29" s="24" t="s">
        <v>582</v>
      </c>
      <c r="F29" s="205"/>
      <c r="G29" s="817">
        <v>92968476</v>
      </c>
      <c r="H29" s="817">
        <v>0</v>
      </c>
      <c r="I29" s="543">
        <f>SUM(H29/G29)</f>
        <v>0</v>
      </c>
    </row>
    <row r="30" spans="1:9" ht="25.5">
      <c r="A30" s="1007"/>
      <c r="B30" s="411"/>
      <c r="C30" s="414"/>
      <c r="D30" s="231" t="s">
        <v>67</v>
      </c>
      <c r="E30" s="856" t="s">
        <v>636</v>
      </c>
      <c r="F30" s="205"/>
      <c r="G30" s="817">
        <v>1573629</v>
      </c>
      <c r="H30" s="817">
        <v>0</v>
      </c>
      <c r="I30" s="543">
        <f>SUM(H30/G30)</f>
        <v>0</v>
      </c>
    </row>
    <row r="31" spans="1:9" ht="25.5">
      <c r="A31" s="1007"/>
      <c r="B31" s="411"/>
      <c r="C31" s="414"/>
      <c r="D31" s="231" t="s">
        <v>68</v>
      </c>
      <c r="E31" s="856" t="s">
        <v>637</v>
      </c>
      <c r="F31" s="205"/>
      <c r="G31" s="817">
        <v>5000000</v>
      </c>
      <c r="H31" s="817">
        <v>2000000</v>
      </c>
      <c r="I31" s="543">
        <f>SUM(H31/G31)</f>
        <v>0.4</v>
      </c>
    </row>
    <row r="32" spans="1:9" ht="12.75">
      <c r="A32" s="1007"/>
      <c r="B32" s="952" t="s">
        <v>57</v>
      </c>
      <c r="C32" s="910" t="s">
        <v>113</v>
      </c>
      <c r="D32" s="910"/>
      <c r="E32" s="910"/>
      <c r="F32" s="324"/>
      <c r="G32" s="578">
        <f>SUM(G33,G35,G37:G38)</f>
        <v>0</v>
      </c>
      <c r="H32" s="818">
        <f>SUM(H33,H35,H37:H38)</f>
        <v>1913617</v>
      </c>
      <c r="I32" s="857"/>
    </row>
    <row r="33" spans="1:9" ht="12.75">
      <c r="A33" s="1007"/>
      <c r="B33" s="953"/>
      <c r="C33" s="260" t="s">
        <v>55</v>
      </c>
      <c r="D33" s="965" t="s">
        <v>135</v>
      </c>
      <c r="E33" s="965"/>
      <c r="F33" s="213" t="s">
        <v>540</v>
      </c>
      <c r="G33" s="584">
        <f>SUM(G34:G34)</f>
        <v>0</v>
      </c>
      <c r="H33" s="542">
        <f>SUM(H34:H34)</f>
        <v>0</v>
      </c>
      <c r="I33" s="543"/>
    </row>
    <row r="34" spans="1:9" ht="12.75">
      <c r="A34" s="1007"/>
      <c r="B34" s="953"/>
      <c r="C34" s="321"/>
      <c r="D34" s="315" t="s">
        <v>55</v>
      </c>
      <c r="E34" s="204"/>
      <c r="F34" s="546"/>
      <c r="G34" s="816">
        <v>0</v>
      </c>
      <c r="H34" s="817">
        <v>0</v>
      </c>
      <c r="I34" s="543"/>
    </row>
    <row r="35" spans="1:9" ht="12.75">
      <c r="A35" s="1007"/>
      <c r="B35" s="953"/>
      <c r="C35" s="1024" t="s">
        <v>56</v>
      </c>
      <c r="D35" s="984" t="s">
        <v>136</v>
      </c>
      <c r="E35" s="991"/>
      <c r="F35" s="546" t="s">
        <v>541</v>
      </c>
      <c r="G35" s="551">
        <f>SUM(G36:G36)</f>
        <v>0</v>
      </c>
      <c r="H35" s="541">
        <f>SUM(H36:H36)</f>
        <v>1913617</v>
      </c>
      <c r="I35" s="543"/>
    </row>
    <row r="36" spans="1:9" ht="12.75">
      <c r="A36" s="1007"/>
      <c r="B36" s="953"/>
      <c r="C36" s="1025"/>
      <c r="D36" s="231" t="s">
        <v>55</v>
      </c>
      <c r="E36" s="258" t="s">
        <v>670</v>
      </c>
      <c r="F36" s="559"/>
      <c r="G36" s="550"/>
      <c r="H36" s="558">
        <v>1913617</v>
      </c>
      <c r="I36" s="543"/>
    </row>
    <row r="37" spans="1:9" ht="12.75">
      <c r="A37" s="1007"/>
      <c r="B37" s="953"/>
      <c r="C37" s="260" t="s">
        <v>57</v>
      </c>
      <c r="D37" s="984" t="s">
        <v>112</v>
      </c>
      <c r="E37" s="991"/>
      <c r="F37" s="546" t="s">
        <v>542</v>
      </c>
      <c r="G37" s="551"/>
      <c r="H37" s="555"/>
      <c r="I37" s="543"/>
    </row>
    <row r="38" spans="1:9" ht="12.75">
      <c r="A38" s="947"/>
      <c r="B38" s="954"/>
      <c r="C38" s="260" t="s">
        <v>114</v>
      </c>
      <c r="D38" s="984" t="s">
        <v>137</v>
      </c>
      <c r="E38" s="991"/>
      <c r="F38" s="546" t="s">
        <v>543</v>
      </c>
      <c r="G38" s="551"/>
      <c r="H38" s="555"/>
      <c r="I38" s="543"/>
    </row>
    <row r="39" spans="1:9" ht="12.75">
      <c r="A39" s="944"/>
      <c r="B39" s="414" t="s">
        <v>114</v>
      </c>
      <c r="C39" s="950" t="s">
        <v>37</v>
      </c>
      <c r="D39" s="983"/>
      <c r="E39" s="951"/>
      <c r="F39" s="536" t="s">
        <v>544</v>
      </c>
      <c r="G39" s="537">
        <f>SUM(G40:G41)</f>
        <v>0</v>
      </c>
      <c r="H39" s="538">
        <f>SUM(H40:H41)</f>
        <v>0</v>
      </c>
      <c r="I39" s="539"/>
    </row>
    <row r="40" spans="1:9" ht="12.75" hidden="1">
      <c r="A40" s="1007"/>
      <c r="B40" s="411"/>
      <c r="C40" s="315"/>
      <c r="D40" s="231" t="s">
        <v>55</v>
      </c>
      <c r="E40" s="328"/>
      <c r="F40" s="546"/>
      <c r="G40" s="550">
        <v>0</v>
      </c>
      <c r="H40" s="558">
        <v>0</v>
      </c>
      <c r="I40" s="549"/>
    </row>
    <row r="41" spans="1:9" ht="12.75" hidden="1">
      <c r="A41" s="1007"/>
      <c r="B41" s="411"/>
      <c r="C41" s="315"/>
      <c r="D41" s="231" t="s">
        <v>56</v>
      </c>
      <c r="E41" s="562"/>
      <c r="F41" s="546"/>
      <c r="G41" s="550">
        <v>0</v>
      </c>
      <c r="H41" s="558">
        <v>0</v>
      </c>
      <c r="I41" s="549"/>
    </row>
    <row r="42" spans="1:9" ht="12.75">
      <c r="A42" s="1007"/>
      <c r="B42" s="952" t="s">
        <v>115</v>
      </c>
      <c r="C42" s="1012" t="s">
        <v>34</v>
      </c>
      <c r="D42" s="1012"/>
      <c r="E42" s="1012"/>
      <c r="F42" s="564" t="s">
        <v>570</v>
      </c>
      <c r="G42" s="565">
        <f>SUM(G43:G44)</f>
        <v>0</v>
      </c>
      <c r="H42" s="566">
        <f>SUM(H43:H44)</f>
        <v>0</v>
      </c>
      <c r="I42" s="539"/>
    </row>
    <row r="43" spans="1:9" ht="12.75">
      <c r="A43" s="1007"/>
      <c r="B43" s="953"/>
      <c r="C43" s="567" t="s">
        <v>55</v>
      </c>
      <c r="D43" s="979" t="s">
        <v>138</v>
      </c>
      <c r="E43" s="980"/>
      <c r="F43" s="559"/>
      <c r="G43" s="550"/>
      <c r="H43" s="558"/>
      <c r="I43" s="549"/>
    </row>
    <row r="44" spans="1:9" ht="12.75">
      <c r="A44" s="1007"/>
      <c r="B44" s="954"/>
      <c r="C44" s="556" t="s">
        <v>56</v>
      </c>
      <c r="D44" s="979" t="s">
        <v>143</v>
      </c>
      <c r="E44" s="980"/>
      <c r="F44" s="559"/>
      <c r="G44" s="550"/>
      <c r="H44" s="558"/>
      <c r="I44" s="549"/>
    </row>
    <row r="45" spans="1:9" ht="12.75">
      <c r="A45" s="1007"/>
      <c r="B45" s="858" t="s">
        <v>62</v>
      </c>
      <c r="C45" s="1026" t="s">
        <v>7</v>
      </c>
      <c r="D45" s="1027"/>
      <c r="E45" s="1028"/>
      <c r="F45" s="859"/>
      <c r="G45" s="860">
        <f>SUM(G9,G14,G32,G39)</f>
        <v>104275355</v>
      </c>
      <c r="H45" s="861">
        <f>SUM(H9,H14,H32,H39,H42)</f>
        <v>6066617</v>
      </c>
      <c r="I45" s="857">
        <f>SUM(H45/G45)</f>
        <v>0.05817881895487193</v>
      </c>
    </row>
    <row r="46" spans="1:9" ht="12.75">
      <c r="A46" s="1007"/>
      <c r="B46" s="858" t="s">
        <v>64</v>
      </c>
      <c r="C46" s="1026" t="s">
        <v>156</v>
      </c>
      <c r="D46" s="1027"/>
      <c r="E46" s="1027"/>
      <c r="F46" s="862" t="s">
        <v>530</v>
      </c>
      <c r="G46" s="863">
        <v>27127096</v>
      </c>
      <c r="H46" s="870">
        <v>1637987</v>
      </c>
      <c r="I46" s="869">
        <f>SUM(H46/G46)</f>
        <v>0.0603819516840284</v>
      </c>
    </row>
    <row r="47" spans="1:9" ht="13.5" thickBot="1">
      <c r="A47" s="1011"/>
      <c r="B47" s="1029" t="s">
        <v>163</v>
      </c>
      <c r="C47" s="1030"/>
      <c r="D47" s="1030"/>
      <c r="E47" s="1031"/>
      <c r="F47" s="864" t="s">
        <v>365</v>
      </c>
      <c r="G47" s="865">
        <f>SUM(G45:G46)</f>
        <v>131402451</v>
      </c>
      <c r="H47" s="866">
        <f>SUM(H45:H46)</f>
        <v>7704604</v>
      </c>
      <c r="I47" s="867">
        <f>SUM(H47/G47)</f>
        <v>0.05863363994633555</v>
      </c>
    </row>
    <row r="48" spans="1:9" ht="12.75">
      <c r="A48" s="1022" t="s">
        <v>56</v>
      </c>
      <c r="B48" s="420" t="s">
        <v>144</v>
      </c>
      <c r="C48" s="421"/>
      <c r="D48" s="421"/>
      <c r="E48" s="421"/>
      <c r="F48" s="442" t="s">
        <v>310</v>
      </c>
      <c r="G48" s="421"/>
      <c r="H48" s="534"/>
      <c r="I48" s="577"/>
    </row>
    <row r="49" spans="1:9" ht="12.75">
      <c r="A49" s="1007"/>
      <c r="B49" s="952" t="s">
        <v>55</v>
      </c>
      <c r="C49" s="910" t="s">
        <v>145</v>
      </c>
      <c r="D49" s="910"/>
      <c r="E49" s="910"/>
      <c r="F49" s="324" t="s">
        <v>571</v>
      </c>
      <c r="G49" s="578">
        <f>SUM(G50,G55)</f>
        <v>228724766</v>
      </c>
      <c r="H49" s="579">
        <f>SUM(H50,H55)</f>
        <v>115786275</v>
      </c>
      <c r="I49" s="539"/>
    </row>
    <row r="50" spans="1:9" ht="12.75">
      <c r="A50" s="1007"/>
      <c r="B50" s="953"/>
      <c r="C50" s="952" t="s">
        <v>55</v>
      </c>
      <c r="D50" s="984" t="s">
        <v>146</v>
      </c>
      <c r="E50" s="991"/>
      <c r="F50" s="213" t="s">
        <v>572</v>
      </c>
      <c r="G50" s="555">
        <f>SUM(G51:G54)</f>
        <v>0</v>
      </c>
      <c r="H50" s="580">
        <f>SUM(H51:H54)</f>
        <v>0</v>
      </c>
      <c r="I50" s="543"/>
    </row>
    <row r="51" spans="1:9" ht="12.75" hidden="1">
      <c r="A51" s="1007"/>
      <c r="B51" s="953"/>
      <c r="C51" s="953"/>
      <c r="D51" s="231" t="s">
        <v>55</v>
      </c>
      <c r="E51" s="333" t="s">
        <v>595</v>
      </c>
      <c r="F51" s="581"/>
      <c r="G51" s="582">
        <v>0</v>
      </c>
      <c r="H51" s="583">
        <v>0</v>
      </c>
      <c r="I51" s="549"/>
    </row>
    <row r="52" spans="1:9" ht="12.75" hidden="1">
      <c r="A52" s="1007"/>
      <c r="B52" s="953"/>
      <c r="C52" s="411"/>
      <c r="D52" s="231" t="s">
        <v>56</v>
      </c>
      <c r="E52" s="328"/>
      <c r="F52" s="581"/>
      <c r="G52" s="582"/>
      <c r="H52" s="583">
        <v>0</v>
      </c>
      <c r="I52" s="549"/>
    </row>
    <row r="53" spans="1:9" ht="12.75" hidden="1">
      <c r="A53" s="1007"/>
      <c r="B53" s="953"/>
      <c r="C53" s="411"/>
      <c r="D53" s="231" t="s">
        <v>57</v>
      </c>
      <c r="E53" s="328"/>
      <c r="F53" s="581"/>
      <c r="G53" s="582"/>
      <c r="H53" s="583">
        <v>0</v>
      </c>
      <c r="I53" s="549"/>
    </row>
    <row r="54" spans="1:9" ht="12.75" hidden="1">
      <c r="A54" s="1007"/>
      <c r="B54" s="953"/>
      <c r="C54" s="411"/>
      <c r="D54" s="231" t="s">
        <v>114</v>
      </c>
      <c r="E54" s="333"/>
      <c r="F54" s="581"/>
      <c r="G54" s="582"/>
      <c r="H54" s="583">
        <v>0</v>
      </c>
      <c r="I54" s="549"/>
    </row>
    <row r="55" spans="1:9" ht="12.75">
      <c r="A55" s="1007"/>
      <c r="B55" s="953"/>
      <c r="C55" s="952" t="s">
        <v>56</v>
      </c>
      <c r="D55" s="984" t="s">
        <v>147</v>
      </c>
      <c r="E55" s="991"/>
      <c r="F55" s="213" t="s">
        <v>573</v>
      </c>
      <c r="G55" s="580">
        <f>SUM(G56:G70)</f>
        <v>228724766</v>
      </c>
      <c r="H55" s="580">
        <f>SUM(H56:H70)</f>
        <v>115786275</v>
      </c>
      <c r="I55" s="543">
        <f>SUM(H55/G55)</f>
        <v>0.5062253512153555</v>
      </c>
    </row>
    <row r="56" spans="1:9" ht="25.5">
      <c r="A56" s="1007"/>
      <c r="B56" s="953"/>
      <c r="C56" s="953"/>
      <c r="D56" s="231" t="s">
        <v>55</v>
      </c>
      <c r="E56" s="585" t="s">
        <v>497</v>
      </c>
      <c r="F56" s="581"/>
      <c r="G56" s="583">
        <v>18550000</v>
      </c>
      <c r="H56" s="583">
        <v>18550000</v>
      </c>
      <c r="I56" s="549"/>
    </row>
    <row r="57" spans="1:9" ht="12.75">
      <c r="A57" s="1007"/>
      <c r="B57" s="953"/>
      <c r="C57" s="953"/>
      <c r="D57" s="231" t="s">
        <v>56</v>
      </c>
      <c r="E57" s="328" t="s">
        <v>671</v>
      </c>
      <c r="F57" s="581"/>
      <c r="G57" s="583">
        <v>0</v>
      </c>
      <c r="H57" s="583">
        <v>558325</v>
      </c>
      <c r="I57" s="549"/>
    </row>
    <row r="58" spans="1:9" ht="12.75">
      <c r="A58" s="1007"/>
      <c r="B58" s="953"/>
      <c r="C58" s="953"/>
      <c r="D58" s="231" t="s">
        <v>57</v>
      </c>
      <c r="E58" s="328" t="s">
        <v>672</v>
      </c>
      <c r="F58" s="581"/>
      <c r="G58" s="583">
        <v>0</v>
      </c>
      <c r="H58" s="583">
        <v>3524570</v>
      </c>
      <c r="I58" s="549"/>
    </row>
    <row r="59" spans="1:9" ht="12.75">
      <c r="A59" s="1007"/>
      <c r="B59" s="953"/>
      <c r="C59" s="953"/>
      <c r="D59" s="231" t="s">
        <v>114</v>
      </c>
      <c r="E59" s="328" t="s">
        <v>673</v>
      </c>
      <c r="F59" s="581"/>
      <c r="G59" s="583">
        <v>0</v>
      </c>
      <c r="H59" s="583">
        <v>4762400</v>
      </c>
      <c r="I59" s="549"/>
    </row>
    <row r="60" spans="1:9" ht="12.75">
      <c r="A60" s="1007"/>
      <c r="B60" s="953"/>
      <c r="C60" s="953"/>
      <c r="D60" s="231" t="s">
        <v>115</v>
      </c>
      <c r="E60" s="328" t="s">
        <v>674</v>
      </c>
      <c r="F60" s="581"/>
      <c r="G60" s="583">
        <v>0</v>
      </c>
      <c r="H60" s="583">
        <v>1500000</v>
      </c>
      <c r="I60" s="549"/>
    </row>
    <row r="61" spans="1:9" ht="12.75">
      <c r="A61" s="1007"/>
      <c r="B61" s="953"/>
      <c r="C61" s="953"/>
      <c r="D61" s="231" t="s">
        <v>62</v>
      </c>
      <c r="E61" s="328" t="s">
        <v>675</v>
      </c>
      <c r="F61" s="581"/>
      <c r="G61" s="583">
        <v>0</v>
      </c>
      <c r="H61" s="583">
        <v>2700000</v>
      </c>
      <c r="I61" s="549"/>
    </row>
    <row r="62" spans="1:9" ht="12.75">
      <c r="A62" s="1007"/>
      <c r="B62" s="953"/>
      <c r="C62" s="953"/>
      <c r="D62" s="231" t="s">
        <v>64</v>
      </c>
      <c r="E62" s="328" t="s">
        <v>581</v>
      </c>
      <c r="F62" s="581"/>
      <c r="G62" s="583">
        <v>21945000</v>
      </c>
      <c r="H62" s="583">
        <v>0</v>
      </c>
      <c r="I62" s="549"/>
    </row>
    <row r="63" spans="1:9" ht="12.75">
      <c r="A63" s="947"/>
      <c r="B63" s="954"/>
      <c r="C63" s="954"/>
      <c r="D63" s="231" t="s">
        <v>66</v>
      </c>
      <c r="E63" s="328" t="s">
        <v>583</v>
      </c>
      <c r="F63" s="581"/>
      <c r="G63" s="583">
        <v>14676000</v>
      </c>
      <c r="H63" s="583">
        <v>0</v>
      </c>
      <c r="I63" s="549"/>
    </row>
    <row r="64" spans="1:9" ht="12.75">
      <c r="A64" s="849"/>
      <c r="B64" s="413"/>
      <c r="C64" s="413"/>
      <c r="D64" s="231" t="s">
        <v>67</v>
      </c>
      <c r="E64" s="328" t="s">
        <v>638</v>
      </c>
      <c r="F64" s="581"/>
      <c r="G64" s="583">
        <v>1953600</v>
      </c>
      <c r="H64" s="583">
        <v>0</v>
      </c>
      <c r="I64" s="549"/>
    </row>
    <row r="65" spans="1:9" ht="12.75">
      <c r="A65" s="849"/>
      <c r="B65" s="413"/>
      <c r="C65" s="413"/>
      <c r="D65" s="231" t="s">
        <v>68</v>
      </c>
      <c r="E65" s="328" t="s">
        <v>639</v>
      </c>
      <c r="F65" s="581"/>
      <c r="G65" s="583">
        <v>50884400</v>
      </c>
      <c r="H65" s="583">
        <v>23599750</v>
      </c>
      <c r="I65" s="549"/>
    </row>
    <row r="66" spans="1:9" ht="12.75">
      <c r="A66" s="849"/>
      <c r="B66" s="413"/>
      <c r="C66" s="413"/>
      <c r="D66" s="231" t="s">
        <v>24</v>
      </c>
      <c r="E66" s="328" t="s">
        <v>640</v>
      </c>
      <c r="F66" s="581"/>
      <c r="G66" s="583">
        <v>18800000</v>
      </c>
      <c r="H66" s="583">
        <v>3349830</v>
      </c>
      <c r="I66" s="549"/>
    </row>
    <row r="67" spans="1:9" ht="12.75">
      <c r="A67" s="849"/>
      <c r="B67" s="413"/>
      <c r="C67" s="413"/>
      <c r="D67" s="231" t="s">
        <v>25</v>
      </c>
      <c r="E67" s="328" t="s">
        <v>641</v>
      </c>
      <c r="F67" s="581"/>
      <c r="G67" s="583">
        <v>39541400</v>
      </c>
      <c r="H67" s="583">
        <v>52541400</v>
      </c>
      <c r="I67" s="549"/>
    </row>
    <row r="68" spans="1:9" ht="12.75">
      <c r="A68" s="849"/>
      <c r="B68" s="413"/>
      <c r="C68" s="413"/>
      <c r="D68" s="231" t="s">
        <v>33</v>
      </c>
      <c r="E68" s="328" t="s">
        <v>642</v>
      </c>
      <c r="F68" s="581"/>
      <c r="G68" s="583">
        <v>24090464</v>
      </c>
      <c r="H68" s="583">
        <v>0</v>
      </c>
      <c r="I68" s="549"/>
    </row>
    <row r="69" spans="1:9" ht="12.75">
      <c r="A69" s="849"/>
      <c r="B69" s="413"/>
      <c r="C69" s="413"/>
      <c r="D69" s="231" t="s">
        <v>26</v>
      </c>
      <c r="E69" s="328" t="s">
        <v>643</v>
      </c>
      <c r="F69" s="581"/>
      <c r="G69" s="583">
        <v>33583902</v>
      </c>
      <c r="H69" s="583">
        <v>0</v>
      </c>
      <c r="I69" s="549"/>
    </row>
    <row r="70" spans="1:9" ht="12.75">
      <c r="A70" s="849"/>
      <c r="B70" s="413"/>
      <c r="C70" s="413"/>
      <c r="D70" s="231" t="s">
        <v>644</v>
      </c>
      <c r="E70" s="328" t="s">
        <v>645</v>
      </c>
      <c r="F70" s="581"/>
      <c r="G70" s="583">
        <v>4700000</v>
      </c>
      <c r="H70" s="583">
        <v>4700000</v>
      </c>
      <c r="I70" s="549"/>
    </row>
    <row r="71" spans="1:9" ht="12.75">
      <c r="A71" s="944"/>
      <c r="B71" s="946" t="s">
        <v>56</v>
      </c>
      <c r="C71" s="910" t="s">
        <v>148</v>
      </c>
      <c r="D71" s="910"/>
      <c r="E71" s="910"/>
      <c r="F71" s="324" t="s">
        <v>574</v>
      </c>
      <c r="G71" s="578">
        <f>SUM(G72:G72)</f>
        <v>0</v>
      </c>
      <c r="H71" s="579">
        <f>SUM(H72:H72)</f>
        <v>0</v>
      </c>
      <c r="I71" s="539"/>
    </row>
    <row r="72" spans="1:9" ht="12.75" hidden="1">
      <c r="A72" s="1007"/>
      <c r="B72" s="946"/>
      <c r="C72" s="231" t="s">
        <v>55</v>
      </c>
      <c r="D72" s="979"/>
      <c r="E72" s="980"/>
      <c r="F72" s="205"/>
      <c r="G72" s="582"/>
      <c r="H72" s="583"/>
      <c r="I72" s="549"/>
    </row>
    <row r="73" spans="1:9" ht="12.75">
      <c r="A73" s="1007"/>
      <c r="B73" s="414" t="s">
        <v>57</v>
      </c>
      <c r="C73" s="950" t="s">
        <v>32</v>
      </c>
      <c r="D73" s="983"/>
      <c r="E73" s="951"/>
      <c r="F73" s="324" t="s">
        <v>532</v>
      </c>
      <c r="G73" s="578"/>
      <c r="H73" s="579"/>
      <c r="I73" s="539"/>
    </row>
    <row r="74" spans="1:9" ht="12.75">
      <c r="A74" s="1007"/>
      <c r="B74" s="497" t="s">
        <v>114</v>
      </c>
      <c r="C74" s="1008" t="s">
        <v>144</v>
      </c>
      <c r="D74" s="1008"/>
      <c r="E74" s="1008"/>
      <c r="F74" s="337"/>
      <c r="G74" s="586">
        <f>SUM(G49,G71,G73)</f>
        <v>228724766</v>
      </c>
      <c r="H74" s="587">
        <f>SUM(H49,H71,H73)</f>
        <v>115786275</v>
      </c>
      <c r="I74" s="571">
        <f>SUM(H74/G74)</f>
        <v>0.5062253512153555</v>
      </c>
    </row>
    <row r="75" spans="1:9" ht="12.75">
      <c r="A75" s="1007"/>
      <c r="B75" s="497" t="s">
        <v>115</v>
      </c>
      <c r="C75" s="1008" t="s">
        <v>160</v>
      </c>
      <c r="D75" s="1008"/>
      <c r="E75" s="1008"/>
      <c r="F75" s="337" t="s">
        <v>533</v>
      </c>
      <c r="G75" s="587">
        <v>61755687</v>
      </c>
      <c r="H75" s="587">
        <v>31262294</v>
      </c>
      <c r="I75" s="571">
        <f>SUM(H75/G75)</f>
        <v>0.5062253456916446</v>
      </c>
    </row>
    <row r="76" spans="1:9" ht="13.5" thickBot="1">
      <c r="A76" s="947"/>
      <c r="B76" s="941" t="s">
        <v>44</v>
      </c>
      <c r="C76" s="941"/>
      <c r="D76" s="941"/>
      <c r="E76" s="941"/>
      <c r="F76" s="573" t="s">
        <v>310</v>
      </c>
      <c r="G76" s="588">
        <f>SUM(G74:G75)</f>
        <v>290480453</v>
      </c>
      <c r="H76" s="589">
        <f>SUM(H74:H75)</f>
        <v>147048569</v>
      </c>
      <c r="I76" s="590">
        <f>SUM(H76/G76)</f>
        <v>0.5062253500410232</v>
      </c>
    </row>
    <row r="77" spans="1:9" ht="12.75">
      <c r="A77" s="1007" t="s">
        <v>57</v>
      </c>
      <c r="B77" s="936" t="s">
        <v>102</v>
      </c>
      <c r="C77" s="936"/>
      <c r="D77" s="936"/>
      <c r="E77" s="936"/>
      <c r="F77" s="501"/>
      <c r="G77" s="591"/>
      <c r="H77" s="541"/>
      <c r="I77" s="592"/>
    </row>
    <row r="78" spans="1:9" ht="12.75">
      <c r="A78" s="1007"/>
      <c r="B78" s="952" t="s">
        <v>55</v>
      </c>
      <c r="C78" s="1009" t="s">
        <v>122</v>
      </c>
      <c r="D78" s="1009"/>
      <c r="E78" s="1009"/>
      <c r="F78" s="505"/>
      <c r="G78" s="593"/>
      <c r="H78" s="555"/>
      <c r="I78" s="543"/>
    </row>
    <row r="79" spans="1:9" ht="12.75">
      <c r="A79" s="1007"/>
      <c r="B79" s="953"/>
      <c r="C79" s="994" t="s">
        <v>55</v>
      </c>
      <c r="D79" s="235" t="s">
        <v>123</v>
      </c>
      <c r="E79" s="235"/>
      <c r="F79" s="505"/>
      <c r="G79" s="593">
        <f>SUM(G80)</f>
        <v>0</v>
      </c>
      <c r="H79" s="555">
        <f>SUM(H80)</f>
        <v>0</v>
      </c>
      <c r="I79" s="543"/>
    </row>
    <row r="80" spans="1:9" ht="12.75" hidden="1">
      <c r="A80" s="1007"/>
      <c r="B80" s="954"/>
      <c r="C80" s="995"/>
      <c r="D80" s="260" t="s">
        <v>55</v>
      </c>
      <c r="E80" s="206"/>
      <c r="F80" s="508"/>
      <c r="G80" s="547"/>
      <c r="H80" s="558"/>
      <c r="I80" s="549"/>
    </row>
    <row r="81" spans="1:9" ht="13.5" thickBot="1">
      <c r="A81" s="1011"/>
      <c r="B81" s="978" t="s">
        <v>124</v>
      </c>
      <c r="C81" s="978"/>
      <c r="D81" s="978"/>
      <c r="E81" s="978"/>
      <c r="F81" s="220"/>
      <c r="G81" s="594">
        <f>SUM(G79)</f>
        <v>0</v>
      </c>
      <c r="H81" s="595">
        <f>SUM(H79)</f>
        <v>0</v>
      </c>
      <c r="I81" s="596"/>
    </row>
    <row r="82" spans="1:10" ht="13.5" thickBot="1">
      <c r="A82" s="597" t="s">
        <v>114</v>
      </c>
      <c r="B82" s="1032" t="s">
        <v>225</v>
      </c>
      <c r="C82" s="1032"/>
      <c r="D82" s="1032"/>
      <c r="E82" s="1032"/>
      <c r="F82" s="516"/>
      <c r="G82" s="598">
        <f>SUM(G47,G76,G81)</f>
        <v>421882904</v>
      </c>
      <c r="H82" s="598">
        <f>SUM(H47,H76,H81)</f>
        <v>154753173</v>
      </c>
      <c r="I82" s="599">
        <f>SUM(H82/G82)</f>
        <v>0.36681546356284683</v>
      </c>
      <c r="J82" s="350"/>
    </row>
    <row r="83" ht="12.75">
      <c r="I83" s="401"/>
    </row>
    <row r="84" ht="12.75">
      <c r="I84" s="401"/>
    </row>
    <row r="85" ht="12.75">
      <c r="I85" s="401"/>
    </row>
    <row r="86" spans="1:9" ht="18.75" thickBot="1">
      <c r="A86" s="1019" t="s">
        <v>287</v>
      </c>
      <c r="B86" s="1019"/>
      <c r="C86" s="1019" t="s">
        <v>511</v>
      </c>
      <c r="D86" s="1019"/>
      <c r="E86" s="1019"/>
      <c r="F86" s="283"/>
      <c r="G86" s="290"/>
      <c r="H86" s="290"/>
      <c r="I86" s="401" t="s">
        <v>524</v>
      </c>
    </row>
    <row r="87" spans="1:9" ht="39" thickBot="1">
      <c r="A87" s="1020" t="s">
        <v>53</v>
      </c>
      <c r="B87" s="1021"/>
      <c r="C87" s="1021"/>
      <c r="D87" s="1021"/>
      <c r="E87" s="1021"/>
      <c r="F87" s="531" t="s">
        <v>290</v>
      </c>
      <c r="G87" s="532" t="s">
        <v>634</v>
      </c>
      <c r="H87" s="600" t="s">
        <v>669</v>
      </c>
      <c r="I87" s="601" t="s">
        <v>180</v>
      </c>
    </row>
    <row r="88" spans="1:9" ht="12.75">
      <c r="A88" s="1022" t="s">
        <v>55</v>
      </c>
      <c r="B88" s="420" t="s">
        <v>39</v>
      </c>
      <c r="C88" s="421"/>
      <c r="D88" s="421"/>
      <c r="E88" s="421"/>
      <c r="F88" s="442" t="s">
        <v>365</v>
      </c>
      <c r="G88" s="423"/>
      <c r="H88" s="602"/>
      <c r="I88" s="592"/>
    </row>
    <row r="89" spans="1:9" ht="12.75">
      <c r="A89" s="1007"/>
      <c r="B89" s="952" t="s">
        <v>55</v>
      </c>
      <c r="C89" s="950" t="s">
        <v>3</v>
      </c>
      <c r="D89" s="983"/>
      <c r="E89" s="951"/>
      <c r="F89" s="536"/>
      <c r="G89" s="537">
        <f>SUM(G90,G93)</f>
        <v>0</v>
      </c>
      <c r="H89" s="538">
        <f>SUM(H90,H93)</f>
        <v>0</v>
      </c>
      <c r="I89" s="539"/>
    </row>
    <row r="90" spans="1:9" ht="12.75">
      <c r="A90" s="1007"/>
      <c r="B90" s="953"/>
      <c r="C90" s="331" t="s">
        <v>55</v>
      </c>
      <c r="D90" s="984" t="s">
        <v>111</v>
      </c>
      <c r="E90" s="985"/>
      <c r="F90" s="540" t="s">
        <v>534</v>
      </c>
      <c r="G90" s="593">
        <f>SUM(G91:G92)</f>
        <v>0</v>
      </c>
      <c r="H90" s="541">
        <f>SUM(H91:H92)</f>
        <v>0</v>
      </c>
      <c r="I90" s="543"/>
    </row>
    <row r="91" spans="1:9" ht="12.75" hidden="1">
      <c r="A91" s="1007"/>
      <c r="B91" s="953"/>
      <c r="C91" s="544"/>
      <c r="D91" s="545" t="s">
        <v>55</v>
      </c>
      <c r="E91" s="24"/>
      <c r="F91" s="546"/>
      <c r="G91" s="550">
        <v>0</v>
      </c>
      <c r="H91" s="558">
        <v>0</v>
      </c>
      <c r="I91" s="549"/>
    </row>
    <row r="92" spans="1:9" ht="12.75" hidden="1">
      <c r="A92" s="1007"/>
      <c r="B92" s="953"/>
      <c r="C92" s="544"/>
      <c r="D92" s="545" t="s">
        <v>56</v>
      </c>
      <c r="E92" s="23"/>
      <c r="F92" s="546"/>
      <c r="G92" s="550">
        <v>0</v>
      </c>
      <c r="H92" s="558"/>
      <c r="I92" s="549"/>
    </row>
    <row r="93" spans="1:9" ht="12.75">
      <c r="A93" s="1007"/>
      <c r="B93" s="953"/>
      <c r="C93" s="476" t="s">
        <v>56</v>
      </c>
      <c r="D93" s="984" t="s">
        <v>110</v>
      </c>
      <c r="E93" s="991"/>
      <c r="F93" s="546" t="s">
        <v>535</v>
      </c>
      <c r="G93" s="551"/>
      <c r="H93" s="555"/>
      <c r="I93" s="543"/>
    </row>
    <row r="94" spans="1:9" ht="12.75">
      <c r="A94" s="1007"/>
      <c r="B94" s="952" t="s">
        <v>56</v>
      </c>
      <c r="C94" s="950" t="s">
        <v>58</v>
      </c>
      <c r="D94" s="983"/>
      <c r="E94" s="951"/>
      <c r="F94" s="552"/>
      <c r="G94" s="553">
        <f>SUM(G95,G96,G97,G98)</f>
        <v>0</v>
      </c>
      <c r="H94" s="554">
        <f>SUM(H95,H96,H97,H98)</f>
        <v>0</v>
      </c>
      <c r="I94" s="539"/>
    </row>
    <row r="95" spans="1:9" ht="12.75">
      <c r="A95" s="1007"/>
      <c r="B95" s="953"/>
      <c r="C95" s="260" t="s">
        <v>55</v>
      </c>
      <c r="D95" s="984" t="s">
        <v>59</v>
      </c>
      <c r="E95" s="991"/>
      <c r="F95" s="546" t="s">
        <v>537</v>
      </c>
      <c r="G95" s="551"/>
      <c r="H95" s="555">
        <v>0</v>
      </c>
      <c r="I95" s="543"/>
    </row>
    <row r="96" spans="1:9" ht="12.75">
      <c r="A96" s="1007"/>
      <c r="B96" s="953"/>
      <c r="C96" s="409" t="s">
        <v>56</v>
      </c>
      <c r="D96" s="984" t="s">
        <v>60</v>
      </c>
      <c r="E96" s="991"/>
      <c r="F96" s="546" t="s">
        <v>569</v>
      </c>
      <c r="G96" s="551"/>
      <c r="H96" s="541">
        <v>0</v>
      </c>
      <c r="I96" s="543"/>
    </row>
    <row r="97" spans="1:9" ht="12.75">
      <c r="A97" s="1007"/>
      <c r="B97" s="953"/>
      <c r="C97" s="409" t="s">
        <v>57</v>
      </c>
      <c r="D97" s="984" t="s">
        <v>82</v>
      </c>
      <c r="E97" s="991"/>
      <c r="F97" s="546" t="s">
        <v>538</v>
      </c>
      <c r="G97" s="551"/>
      <c r="H97" s="541">
        <v>0</v>
      </c>
      <c r="I97" s="543"/>
    </row>
    <row r="98" spans="1:9" ht="12.75">
      <c r="A98" s="1007"/>
      <c r="B98" s="953"/>
      <c r="C98" s="409" t="s">
        <v>114</v>
      </c>
      <c r="D98" s="984" t="s">
        <v>83</v>
      </c>
      <c r="E98" s="991"/>
      <c r="F98" s="546" t="s">
        <v>539</v>
      </c>
      <c r="G98" s="551"/>
      <c r="H98" s="541">
        <v>0</v>
      </c>
      <c r="I98" s="543"/>
    </row>
    <row r="99" spans="1:9" ht="12.75">
      <c r="A99" s="1007"/>
      <c r="B99" s="952" t="s">
        <v>57</v>
      </c>
      <c r="C99" s="950" t="s">
        <v>113</v>
      </c>
      <c r="D99" s="983"/>
      <c r="E99" s="951"/>
      <c r="F99" s="552"/>
      <c r="G99" s="553">
        <f>SUM(G100,G104:G106)</f>
        <v>10687857</v>
      </c>
      <c r="H99" s="554">
        <f>SUM(H100,H104:H106)</f>
        <v>3561564</v>
      </c>
      <c r="I99" s="539">
        <f>SUM(H99/G99)</f>
        <v>0.3332346231803064</v>
      </c>
    </row>
    <row r="100" spans="1:9" ht="12.75">
      <c r="A100" s="1007"/>
      <c r="B100" s="953"/>
      <c r="C100" s="260" t="s">
        <v>55</v>
      </c>
      <c r="D100" s="984" t="s">
        <v>135</v>
      </c>
      <c r="E100" s="991"/>
      <c r="F100" s="546" t="s">
        <v>540</v>
      </c>
      <c r="G100" s="551">
        <f>SUM(G101:G103)</f>
        <v>10687857</v>
      </c>
      <c r="H100" s="551">
        <f>SUM(H101:H103)</f>
        <v>3561564</v>
      </c>
      <c r="I100" s="543">
        <f>SUM(H100/G100)</f>
        <v>0.3332346231803064</v>
      </c>
    </row>
    <row r="101" spans="1:9" ht="12.75">
      <c r="A101" s="1007"/>
      <c r="B101" s="953"/>
      <c r="C101" s="321"/>
      <c r="D101" s="603" t="s">
        <v>55</v>
      </c>
      <c r="E101" s="827" t="s">
        <v>552</v>
      </c>
      <c r="F101" s="546"/>
      <c r="G101" s="509">
        <v>2900000</v>
      </c>
      <c r="H101" s="548">
        <v>2900000</v>
      </c>
      <c r="I101" s="604">
        <f>SUM(H101/G101)</f>
        <v>1</v>
      </c>
    </row>
    <row r="102" spans="1:9" ht="12.75">
      <c r="A102" s="1007"/>
      <c r="B102" s="953"/>
      <c r="C102" s="321"/>
      <c r="D102" s="603" t="s">
        <v>56</v>
      </c>
      <c r="E102" s="827" t="s">
        <v>553</v>
      </c>
      <c r="F102" s="546"/>
      <c r="G102" s="509">
        <v>713857</v>
      </c>
      <c r="H102" s="548">
        <v>661564</v>
      </c>
      <c r="I102" s="604">
        <f>SUM(H102/G102)</f>
        <v>0.9267458328488759</v>
      </c>
    </row>
    <row r="103" spans="1:9" ht="12.75">
      <c r="A103" s="1007"/>
      <c r="B103" s="953"/>
      <c r="C103" s="321"/>
      <c r="D103" s="603" t="s">
        <v>57</v>
      </c>
      <c r="E103" s="828" t="s">
        <v>584</v>
      </c>
      <c r="F103" s="546"/>
      <c r="G103" s="509">
        <v>7074000</v>
      </c>
      <c r="H103" s="548">
        <v>0</v>
      </c>
      <c r="I103" s="604">
        <f>SUM(H103/G103)</f>
        <v>0</v>
      </c>
    </row>
    <row r="104" spans="1:9" ht="12.75">
      <c r="A104" s="1007"/>
      <c r="B104" s="953"/>
      <c r="C104" s="560" t="s">
        <v>56</v>
      </c>
      <c r="D104" s="984" t="s">
        <v>136</v>
      </c>
      <c r="E104" s="991"/>
      <c r="F104" s="546" t="s">
        <v>541</v>
      </c>
      <c r="G104" s="551"/>
      <c r="H104" s="541">
        <v>0</v>
      </c>
      <c r="I104" s="543"/>
    </row>
    <row r="105" spans="1:9" ht="12.75">
      <c r="A105" s="1007"/>
      <c r="B105" s="953"/>
      <c r="C105" s="260" t="s">
        <v>57</v>
      </c>
      <c r="D105" s="984" t="s">
        <v>112</v>
      </c>
      <c r="E105" s="991"/>
      <c r="F105" s="546" t="s">
        <v>542</v>
      </c>
      <c r="G105" s="551"/>
      <c r="H105" s="555">
        <v>0</v>
      </c>
      <c r="I105" s="543"/>
    </row>
    <row r="106" spans="1:9" ht="12.75">
      <c r="A106" s="947"/>
      <c r="B106" s="954"/>
      <c r="C106" s="260" t="s">
        <v>114</v>
      </c>
      <c r="D106" s="984" t="s">
        <v>137</v>
      </c>
      <c r="E106" s="991"/>
      <c r="F106" s="546" t="s">
        <v>543</v>
      </c>
      <c r="G106" s="551"/>
      <c r="H106" s="555">
        <v>0</v>
      </c>
      <c r="I106" s="543"/>
    </row>
    <row r="107" spans="1:9" ht="12.75">
      <c r="A107" s="944"/>
      <c r="B107" s="413" t="s">
        <v>114</v>
      </c>
      <c r="C107" s="950" t="s">
        <v>37</v>
      </c>
      <c r="D107" s="983"/>
      <c r="E107" s="951"/>
      <c r="F107" s="552" t="s">
        <v>544</v>
      </c>
      <c r="G107" s="553"/>
      <c r="H107" s="538">
        <v>0</v>
      </c>
      <c r="I107" s="539"/>
    </row>
    <row r="108" spans="1:9" ht="12.75">
      <c r="A108" s="1007"/>
      <c r="B108" s="409" t="s">
        <v>115</v>
      </c>
      <c r="C108" s="1012" t="s">
        <v>34</v>
      </c>
      <c r="D108" s="1012"/>
      <c r="E108" s="1012"/>
      <c r="F108" s="564" t="s">
        <v>570</v>
      </c>
      <c r="G108" s="565"/>
      <c r="H108" s="566">
        <v>0</v>
      </c>
      <c r="I108" s="539"/>
    </row>
    <row r="109" spans="1:9" ht="12.75">
      <c r="A109" s="1007"/>
      <c r="B109" s="294" t="s">
        <v>62</v>
      </c>
      <c r="C109" s="1013" t="s">
        <v>7</v>
      </c>
      <c r="D109" s="1014"/>
      <c r="E109" s="1015"/>
      <c r="F109" s="568"/>
      <c r="G109" s="569">
        <f>SUM(G108,G107,G99,G94,G89)</f>
        <v>10687857</v>
      </c>
      <c r="H109" s="570">
        <f>SUM(H108,H107,H99,H94,H89)</f>
        <v>3561564</v>
      </c>
      <c r="I109" s="571">
        <f>SUM(H109/G109)</f>
        <v>0.3332346231803064</v>
      </c>
    </row>
    <row r="110" spans="1:9" ht="12.75">
      <c r="A110" s="1007"/>
      <c r="B110" s="294" t="s">
        <v>64</v>
      </c>
      <c r="C110" s="1013" t="s">
        <v>156</v>
      </c>
      <c r="D110" s="1014"/>
      <c r="E110" s="1014"/>
      <c r="F110" s="605" t="s">
        <v>530</v>
      </c>
      <c r="G110" s="572">
        <v>2885721</v>
      </c>
      <c r="H110" s="572">
        <v>961622</v>
      </c>
      <c r="I110" s="571">
        <f>SUM(H110/G110)</f>
        <v>0.3332345711868888</v>
      </c>
    </row>
    <row r="111" spans="1:9" ht="13.5" thickBot="1">
      <c r="A111" s="1011"/>
      <c r="B111" s="1016" t="s">
        <v>163</v>
      </c>
      <c r="C111" s="1017"/>
      <c r="D111" s="1017"/>
      <c r="E111" s="1018"/>
      <c r="F111" s="606" t="s">
        <v>365</v>
      </c>
      <c r="G111" s="574">
        <f>SUM(G109:G110)</f>
        <v>13573578</v>
      </c>
      <c r="H111" s="575">
        <f>SUM(H109:H110)</f>
        <v>4523186</v>
      </c>
      <c r="I111" s="576">
        <f>SUM(H111/G111)</f>
        <v>0.3332346121265889</v>
      </c>
    </row>
    <row r="112" spans="1:9" ht="12.75">
      <c r="A112" s="1007" t="s">
        <v>56</v>
      </c>
      <c r="B112" s="607" t="s">
        <v>144</v>
      </c>
      <c r="C112" s="608"/>
      <c r="D112" s="608"/>
      <c r="E112" s="608"/>
      <c r="F112" s="609" t="s">
        <v>310</v>
      </c>
      <c r="G112" s="610"/>
      <c r="H112" s="611"/>
      <c r="I112" s="612"/>
    </row>
    <row r="113" spans="1:9" ht="12.75">
      <c r="A113" s="1007"/>
      <c r="B113" s="952" t="s">
        <v>55</v>
      </c>
      <c r="C113" s="910" t="s">
        <v>145</v>
      </c>
      <c r="D113" s="910"/>
      <c r="E113" s="910"/>
      <c r="F113" s="324" t="s">
        <v>571</v>
      </c>
      <c r="G113" s="537">
        <f>SUM(G114,G118)</f>
        <v>0</v>
      </c>
      <c r="H113" s="579">
        <f>SUM(H114,H118)</f>
        <v>0</v>
      </c>
      <c r="I113" s="539"/>
    </row>
    <row r="114" spans="1:9" ht="12.75">
      <c r="A114" s="1007"/>
      <c r="B114" s="953"/>
      <c r="C114" s="409" t="s">
        <v>55</v>
      </c>
      <c r="D114" s="984" t="s">
        <v>146</v>
      </c>
      <c r="E114" s="991"/>
      <c r="F114" s="213" t="s">
        <v>572</v>
      </c>
      <c r="G114" s="593">
        <f>SUM(G115:G117)</f>
        <v>0</v>
      </c>
      <c r="H114" s="580">
        <f>SUM(H115:H117)</f>
        <v>0</v>
      </c>
      <c r="I114" s="543"/>
    </row>
    <row r="115" spans="1:9" ht="12.75" hidden="1">
      <c r="A115" s="1007"/>
      <c r="B115" s="953"/>
      <c r="C115" s="409"/>
      <c r="D115" s="603" t="s">
        <v>55</v>
      </c>
      <c r="E115" s="258"/>
      <c r="F115" s="205"/>
      <c r="G115" s="547"/>
      <c r="H115" s="583">
        <v>0</v>
      </c>
      <c r="I115" s="543"/>
    </row>
    <row r="116" spans="1:9" ht="12.75" hidden="1">
      <c r="A116" s="1007"/>
      <c r="B116" s="953"/>
      <c r="C116" s="409"/>
      <c r="D116" s="603" t="s">
        <v>56</v>
      </c>
      <c r="E116" s="258"/>
      <c r="F116" s="205"/>
      <c r="G116" s="547"/>
      <c r="H116" s="583">
        <v>0</v>
      </c>
      <c r="I116" s="543"/>
    </row>
    <row r="117" spans="1:9" ht="12.75" hidden="1">
      <c r="A117" s="1007"/>
      <c r="B117" s="953"/>
      <c r="C117" s="409"/>
      <c r="D117" s="603" t="s">
        <v>57</v>
      </c>
      <c r="E117" s="258"/>
      <c r="F117" s="205"/>
      <c r="G117" s="547"/>
      <c r="H117" s="583">
        <v>0</v>
      </c>
      <c r="I117" s="543"/>
    </row>
    <row r="118" spans="1:9" ht="12.75">
      <c r="A118" s="1007"/>
      <c r="B118" s="953"/>
      <c r="C118" s="409" t="s">
        <v>56</v>
      </c>
      <c r="D118" s="984" t="s">
        <v>147</v>
      </c>
      <c r="E118" s="991"/>
      <c r="F118" s="213" t="s">
        <v>573</v>
      </c>
      <c r="G118" s="593"/>
      <c r="H118" s="580">
        <v>0</v>
      </c>
      <c r="I118" s="543"/>
    </row>
    <row r="119" spans="1:9" ht="12.75">
      <c r="A119" s="944"/>
      <c r="B119" s="414" t="s">
        <v>56</v>
      </c>
      <c r="C119" s="910" t="s">
        <v>148</v>
      </c>
      <c r="D119" s="910"/>
      <c r="E119" s="910"/>
      <c r="F119" s="324" t="s">
        <v>574</v>
      </c>
      <c r="G119" s="537"/>
      <c r="H119" s="579">
        <v>0</v>
      </c>
      <c r="I119" s="539"/>
    </row>
    <row r="120" spans="1:9" ht="12.75">
      <c r="A120" s="1007"/>
      <c r="B120" s="414" t="s">
        <v>57</v>
      </c>
      <c r="C120" s="950" t="s">
        <v>32</v>
      </c>
      <c r="D120" s="983"/>
      <c r="E120" s="951"/>
      <c r="F120" s="324" t="s">
        <v>532</v>
      </c>
      <c r="G120" s="537"/>
      <c r="H120" s="579">
        <v>0</v>
      </c>
      <c r="I120" s="539"/>
    </row>
    <row r="121" spans="1:9" ht="12.75">
      <c r="A121" s="1007"/>
      <c r="B121" s="497" t="s">
        <v>114</v>
      </c>
      <c r="C121" s="1008" t="s">
        <v>144</v>
      </c>
      <c r="D121" s="1008"/>
      <c r="E121" s="1008"/>
      <c r="F121" s="337"/>
      <c r="G121" s="613">
        <f>SUM(G113,G119,G120)</f>
        <v>0</v>
      </c>
      <c r="H121" s="587">
        <f>SUM(H113,H119,H120)</f>
        <v>0</v>
      </c>
      <c r="I121" s="571"/>
    </row>
    <row r="122" spans="1:9" ht="12.75">
      <c r="A122" s="1007"/>
      <c r="B122" s="497" t="s">
        <v>115</v>
      </c>
      <c r="C122" s="1008" t="s">
        <v>160</v>
      </c>
      <c r="D122" s="1008"/>
      <c r="E122" s="1008"/>
      <c r="F122" s="337" t="s">
        <v>533</v>
      </c>
      <c r="G122" s="613"/>
      <c r="H122" s="587">
        <v>0</v>
      </c>
      <c r="I122" s="571"/>
    </row>
    <row r="123" spans="1:9" ht="13.5" thickBot="1">
      <c r="A123" s="947"/>
      <c r="B123" s="941" t="s">
        <v>44</v>
      </c>
      <c r="C123" s="941"/>
      <c r="D123" s="941"/>
      <c r="E123" s="941"/>
      <c r="F123" s="573" t="s">
        <v>310</v>
      </c>
      <c r="G123" s="614">
        <f>SUM(G121:G122)</f>
        <v>0</v>
      </c>
      <c r="H123" s="589">
        <f>SUM(H121:H122)</f>
        <v>0</v>
      </c>
      <c r="I123" s="590"/>
    </row>
    <row r="124" spans="1:9" ht="12.75">
      <c r="A124" s="1007" t="s">
        <v>57</v>
      </c>
      <c r="B124" s="936" t="s">
        <v>102</v>
      </c>
      <c r="C124" s="936"/>
      <c r="D124" s="936"/>
      <c r="E124" s="936"/>
      <c r="F124" s="501"/>
      <c r="G124" s="591"/>
      <c r="H124" s="541"/>
      <c r="I124" s="592"/>
    </row>
    <row r="125" spans="1:9" ht="12.75">
      <c r="A125" s="1007"/>
      <c r="B125" s="952" t="s">
        <v>55</v>
      </c>
      <c r="C125" s="1009" t="s">
        <v>122</v>
      </c>
      <c r="D125" s="1009"/>
      <c r="E125" s="1009"/>
      <c r="F125" s="505"/>
      <c r="G125" s="593">
        <f>SUM(G126)</f>
        <v>0</v>
      </c>
      <c r="H125" s="555">
        <f>SUM(H126)</f>
        <v>0</v>
      </c>
      <c r="I125" s="543"/>
    </row>
    <row r="126" spans="1:9" ht="12.75">
      <c r="A126" s="1007"/>
      <c r="B126" s="953"/>
      <c r="C126" s="506" t="s">
        <v>55</v>
      </c>
      <c r="D126" s="235" t="s">
        <v>123</v>
      </c>
      <c r="E126" s="235"/>
      <c r="F126" s="505"/>
      <c r="G126" s="593"/>
      <c r="H126" s="555">
        <v>0</v>
      </c>
      <c r="I126" s="543"/>
    </row>
    <row r="127" spans="1:9" ht="13.5" thickBot="1">
      <c r="A127" s="1011"/>
      <c r="B127" s="978" t="s">
        <v>124</v>
      </c>
      <c r="C127" s="978"/>
      <c r="D127" s="978"/>
      <c r="E127" s="978"/>
      <c r="F127" s="220"/>
      <c r="G127" s="594">
        <f>SUM(G125)</f>
        <v>0</v>
      </c>
      <c r="H127" s="595">
        <f>SUM(H125)</f>
        <v>0</v>
      </c>
      <c r="I127" s="596"/>
    </row>
    <row r="128" spans="1:9" ht="13.5" thickBot="1">
      <c r="A128" s="597" t="s">
        <v>114</v>
      </c>
      <c r="B128" s="1032" t="s">
        <v>515</v>
      </c>
      <c r="C128" s="1032"/>
      <c r="D128" s="1032"/>
      <c r="E128" s="1032"/>
      <c r="F128" s="516"/>
      <c r="G128" s="574">
        <f>SUM(G111,G123,G127)</f>
        <v>13573578</v>
      </c>
      <c r="H128" s="615">
        <f>SUM(H111,H123,H127)</f>
        <v>4523186</v>
      </c>
      <c r="I128" s="599">
        <f>SUM(H128/G128)</f>
        <v>0.3332346121265889</v>
      </c>
    </row>
    <row r="129" ht="12.75">
      <c r="I129" s="616"/>
    </row>
    <row r="130" ht="12.75">
      <c r="I130" s="616"/>
    </row>
    <row r="132" spans="1:9" ht="18.75" thickBot="1">
      <c r="A132" s="1019" t="s">
        <v>288</v>
      </c>
      <c r="B132" s="1019"/>
      <c r="C132" s="1019" t="s">
        <v>285</v>
      </c>
      <c r="D132" s="1019"/>
      <c r="E132" s="1019"/>
      <c r="I132" s="401" t="s">
        <v>524</v>
      </c>
    </row>
    <row r="133" spans="1:9" ht="39" thickBot="1">
      <c r="A133" s="1020" t="s">
        <v>53</v>
      </c>
      <c r="B133" s="1021"/>
      <c r="C133" s="1021"/>
      <c r="D133" s="1021"/>
      <c r="E133" s="1021"/>
      <c r="F133" s="531" t="s">
        <v>290</v>
      </c>
      <c r="G133" s="532" t="s">
        <v>634</v>
      </c>
      <c r="H133" s="600" t="s">
        <v>669</v>
      </c>
      <c r="I133" s="601" t="s">
        <v>180</v>
      </c>
    </row>
    <row r="134" spans="1:9" ht="12.75">
      <c r="A134" s="1022" t="s">
        <v>55</v>
      </c>
      <c r="B134" s="420" t="s">
        <v>39</v>
      </c>
      <c r="C134" s="421"/>
      <c r="D134" s="421"/>
      <c r="E134" s="421"/>
      <c r="F134" s="442" t="s">
        <v>365</v>
      </c>
      <c r="G134" s="423"/>
      <c r="H134" s="316"/>
      <c r="I134" s="592"/>
    </row>
    <row r="135" spans="1:9" ht="12.75">
      <c r="A135" s="1007"/>
      <c r="B135" s="952" t="s">
        <v>55</v>
      </c>
      <c r="C135" s="950" t="s">
        <v>3</v>
      </c>
      <c r="D135" s="983"/>
      <c r="E135" s="951"/>
      <c r="F135" s="536"/>
      <c r="G135" s="537">
        <f>SUM(G136,G138)</f>
        <v>0</v>
      </c>
      <c r="H135" s="538">
        <f>SUM(H136,H138)</f>
        <v>0</v>
      </c>
      <c r="I135" s="539"/>
    </row>
    <row r="136" spans="1:9" ht="12.75">
      <c r="A136" s="1007"/>
      <c r="B136" s="953"/>
      <c r="C136" s="331" t="s">
        <v>55</v>
      </c>
      <c r="D136" s="984" t="s">
        <v>111</v>
      </c>
      <c r="E136" s="985"/>
      <c r="F136" s="540" t="s">
        <v>534</v>
      </c>
      <c r="G136" s="551">
        <f>SUM(G137)</f>
        <v>0</v>
      </c>
      <c r="H136" s="541">
        <f>SUM(H137)</f>
        <v>0</v>
      </c>
      <c r="I136" s="543"/>
    </row>
    <row r="137" spans="1:9" ht="12.75" hidden="1">
      <c r="A137" s="1007"/>
      <c r="B137" s="953"/>
      <c r="C137" s="544"/>
      <c r="D137" s="545" t="s">
        <v>55</v>
      </c>
      <c r="E137" s="23"/>
      <c r="F137" s="540" t="s">
        <v>366</v>
      </c>
      <c r="G137" s="550">
        <v>0</v>
      </c>
      <c r="H137" s="558"/>
      <c r="I137" s="549"/>
    </row>
    <row r="138" spans="1:9" ht="12.75">
      <c r="A138" s="1007"/>
      <c r="B138" s="953"/>
      <c r="C138" s="476" t="s">
        <v>56</v>
      </c>
      <c r="D138" s="984" t="s">
        <v>110</v>
      </c>
      <c r="E138" s="991"/>
      <c r="F138" s="540" t="s">
        <v>535</v>
      </c>
      <c r="G138" s="551"/>
      <c r="H138" s="555"/>
      <c r="I138" s="543"/>
    </row>
    <row r="139" spans="1:9" ht="12.75">
      <c r="A139" s="1007"/>
      <c r="B139" s="952" t="s">
        <v>56</v>
      </c>
      <c r="C139" s="950" t="s">
        <v>58</v>
      </c>
      <c r="D139" s="983"/>
      <c r="E139" s="951"/>
      <c r="F139" s="552"/>
      <c r="G139" s="554">
        <f>SUM(G140,G141,G142,G143:G144)</f>
        <v>0</v>
      </c>
      <c r="H139" s="818">
        <f>SUM(H140,H141,H142,H143:H144)</f>
        <v>0</v>
      </c>
      <c r="I139" s="539"/>
    </row>
    <row r="140" spans="1:9" ht="12.75">
      <c r="A140" s="1007"/>
      <c r="B140" s="953"/>
      <c r="C140" s="260" t="s">
        <v>55</v>
      </c>
      <c r="D140" s="984" t="s">
        <v>59</v>
      </c>
      <c r="E140" s="991"/>
      <c r="F140" s="546" t="s">
        <v>537</v>
      </c>
      <c r="G140" s="551"/>
      <c r="H140" s="555"/>
      <c r="I140" s="543"/>
    </row>
    <row r="141" spans="1:9" ht="12.75">
      <c r="A141" s="1007"/>
      <c r="B141" s="953"/>
      <c r="C141" s="409" t="s">
        <v>56</v>
      </c>
      <c r="D141" s="984" t="s">
        <v>60</v>
      </c>
      <c r="E141" s="991"/>
      <c r="F141" s="546" t="s">
        <v>569</v>
      </c>
      <c r="G141" s="551"/>
      <c r="H141" s="541"/>
      <c r="I141" s="543"/>
    </row>
    <row r="142" spans="1:9" ht="12.75">
      <c r="A142" s="1007"/>
      <c r="B142" s="953"/>
      <c r="C142" s="409" t="s">
        <v>57</v>
      </c>
      <c r="D142" s="984" t="s">
        <v>82</v>
      </c>
      <c r="E142" s="991"/>
      <c r="F142" s="546" t="s">
        <v>538</v>
      </c>
      <c r="G142" s="551"/>
      <c r="H142" s="541"/>
      <c r="I142" s="543"/>
    </row>
    <row r="143" spans="1:9" ht="12.75">
      <c r="A143" s="1007"/>
      <c r="B143" s="953"/>
      <c r="C143" s="409" t="s">
        <v>114</v>
      </c>
      <c r="D143" s="984" t="s">
        <v>83</v>
      </c>
      <c r="E143" s="991"/>
      <c r="F143" s="546" t="s">
        <v>539</v>
      </c>
      <c r="G143" s="551"/>
      <c r="H143" s="541"/>
      <c r="I143" s="543"/>
    </row>
    <row r="144" spans="1:9" ht="12.75" hidden="1">
      <c r="A144" s="1007"/>
      <c r="B144" s="411"/>
      <c r="C144" s="476"/>
      <c r="D144" s="617"/>
      <c r="E144" s="317"/>
      <c r="F144" s="546"/>
      <c r="G144" s="550"/>
      <c r="H144" s="548">
        <f>SUM('[5]művelődési ház'!Q374)</f>
        <v>0</v>
      </c>
      <c r="I144" s="543"/>
    </row>
    <row r="145" spans="1:9" ht="12.75">
      <c r="A145" s="1007"/>
      <c r="B145" s="952" t="s">
        <v>57</v>
      </c>
      <c r="C145" s="950" t="s">
        <v>113</v>
      </c>
      <c r="D145" s="983"/>
      <c r="E145" s="951"/>
      <c r="F145" s="552"/>
      <c r="G145" s="553">
        <f>SUM(G146:G147,G148,G149)</f>
        <v>0</v>
      </c>
      <c r="H145" s="554">
        <f>SUM(H146:H147,H148,H149)</f>
        <v>0</v>
      </c>
      <c r="I145" s="539"/>
    </row>
    <row r="146" spans="1:9" ht="12.75">
      <c r="A146" s="1007"/>
      <c r="B146" s="953"/>
      <c r="C146" s="260" t="s">
        <v>55</v>
      </c>
      <c r="D146" s="984" t="s">
        <v>135</v>
      </c>
      <c r="E146" s="991"/>
      <c r="F146" s="546" t="s">
        <v>540</v>
      </c>
      <c r="G146" s="551"/>
      <c r="H146" s="555"/>
      <c r="I146" s="543"/>
    </row>
    <row r="147" spans="1:9" ht="12.75">
      <c r="A147" s="1007"/>
      <c r="B147" s="953"/>
      <c r="C147" s="560" t="s">
        <v>56</v>
      </c>
      <c r="D147" s="984" t="s">
        <v>136</v>
      </c>
      <c r="E147" s="991"/>
      <c r="F147" s="546" t="s">
        <v>541</v>
      </c>
      <c r="G147" s="551"/>
      <c r="H147" s="541"/>
      <c r="I147" s="543"/>
    </row>
    <row r="148" spans="1:9" ht="12.75">
      <c r="A148" s="1007"/>
      <c r="B148" s="953"/>
      <c r="C148" s="260" t="s">
        <v>57</v>
      </c>
      <c r="D148" s="984" t="s">
        <v>112</v>
      </c>
      <c r="E148" s="991"/>
      <c r="F148" s="546" t="s">
        <v>542</v>
      </c>
      <c r="G148" s="551"/>
      <c r="H148" s="555"/>
      <c r="I148" s="543"/>
    </row>
    <row r="149" spans="1:9" ht="12.75">
      <c r="A149" s="947"/>
      <c r="B149" s="954"/>
      <c r="C149" s="260" t="s">
        <v>114</v>
      </c>
      <c r="D149" s="984" t="s">
        <v>137</v>
      </c>
      <c r="E149" s="991"/>
      <c r="F149" s="546" t="s">
        <v>543</v>
      </c>
      <c r="G149" s="551"/>
      <c r="H149" s="555"/>
      <c r="I149" s="543"/>
    </row>
    <row r="150" spans="1:9" ht="12.75">
      <c r="A150" s="944"/>
      <c r="B150" s="413" t="s">
        <v>114</v>
      </c>
      <c r="C150" s="950" t="s">
        <v>37</v>
      </c>
      <c r="D150" s="983"/>
      <c r="E150" s="951"/>
      <c r="F150" s="552" t="s">
        <v>544</v>
      </c>
      <c r="G150" s="553"/>
      <c r="H150" s="538"/>
      <c r="I150" s="539"/>
    </row>
    <row r="151" spans="1:9" ht="12.75">
      <c r="A151" s="1007"/>
      <c r="B151" s="409" t="s">
        <v>115</v>
      </c>
      <c r="C151" s="1012" t="s">
        <v>34</v>
      </c>
      <c r="D151" s="1012"/>
      <c r="E151" s="1012"/>
      <c r="F151" s="564" t="s">
        <v>570</v>
      </c>
      <c r="G151" s="565"/>
      <c r="H151" s="566"/>
      <c r="I151" s="539"/>
    </row>
    <row r="152" spans="1:9" ht="12.75">
      <c r="A152" s="1007"/>
      <c r="B152" s="294" t="s">
        <v>62</v>
      </c>
      <c r="C152" s="1013" t="s">
        <v>7</v>
      </c>
      <c r="D152" s="1014"/>
      <c r="E152" s="1015"/>
      <c r="F152" s="568"/>
      <c r="G152" s="569">
        <f>SUM(G151,G150,G145,G139,G135)</f>
        <v>0</v>
      </c>
      <c r="H152" s="570">
        <f>SUM(H151,H150,H145,H139,H135)</f>
        <v>0</v>
      </c>
      <c r="I152" s="571"/>
    </row>
    <row r="153" spans="1:9" ht="12.75">
      <c r="A153" s="1007"/>
      <c r="B153" s="294" t="s">
        <v>64</v>
      </c>
      <c r="C153" s="1013" t="s">
        <v>156</v>
      </c>
      <c r="D153" s="1014"/>
      <c r="E153" s="1014"/>
      <c r="F153" s="605" t="s">
        <v>530</v>
      </c>
      <c r="G153" s="569"/>
      <c r="H153" s="572">
        <f>SUM('[5]művelődési ház'!K383)</f>
        <v>0</v>
      </c>
      <c r="I153" s="571"/>
    </row>
    <row r="154" spans="1:9" ht="13.5" thickBot="1">
      <c r="A154" s="1011"/>
      <c r="B154" s="1016" t="s">
        <v>163</v>
      </c>
      <c r="C154" s="1017"/>
      <c r="D154" s="1017"/>
      <c r="E154" s="1018"/>
      <c r="F154" s="573" t="s">
        <v>365</v>
      </c>
      <c r="G154" s="574">
        <f>SUM(G152:G153)</f>
        <v>0</v>
      </c>
      <c r="H154" s="575">
        <f>SUM(H152:H153)</f>
        <v>0</v>
      </c>
      <c r="I154" s="576"/>
    </row>
    <row r="155" spans="1:9" ht="12.75">
      <c r="A155" s="1007" t="s">
        <v>56</v>
      </c>
      <c r="B155" s="420" t="s">
        <v>144</v>
      </c>
      <c r="C155" s="421"/>
      <c r="D155" s="421"/>
      <c r="E155" s="421"/>
      <c r="F155" s="442" t="s">
        <v>310</v>
      </c>
      <c r="G155" s="423"/>
      <c r="H155" s="534"/>
      <c r="I155" s="618"/>
    </row>
    <row r="156" spans="1:9" ht="12.75">
      <c r="A156" s="1007"/>
      <c r="B156" s="952" t="s">
        <v>55</v>
      </c>
      <c r="C156" s="910" t="s">
        <v>145</v>
      </c>
      <c r="D156" s="910"/>
      <c r="E156" s="910"/>
      <c r="F156" s="324" t="s">
        <v>571</v>
      </c>
      <c r="G156" s="537">
        <f>SUM(G157,G160)</f>
        <v>0</v>
      </c>
      <c r="H156" s="579">
        <f>SUM(H157:H160)</f>
        <v>0</v>
      </c>
      <c r="I156" s="539"/>
    </row>
    <row r="157" spans="1:9" ht="12" customHeight="1">
      <c r="A157" s="1007"/>
      <c r="B157" s="953"/>
      <c r="C157" s="409" t="s">
        <v>55</v>
      </c>
      <c r="D157" s="984" t="s">
        <v>146</v>
      </c>
      <c r="E157" s="991"/>
      <c r="F157" s="213" t="s">
        <v>572</v>
      </c>
      <c r="G157" s="593">
        <f>SUM(G158:G159)</f>
        <v>0</v>
      </c>
      <c r="H157" s="580">
        <f>SUM(H158:H159)</f>
        <v>0</v>
      </c>
      <c r="I157" s="543"/>
    </row>
    <row r="158" spans="1:9" ht="12.75" hidden="1">
      <c r="A158" s="1007"/>
      <c r="B158" s="953"/>
      <c r="C158" s="409"/>
      <c r="D158" s="603" t="s">
        <v>55</v>
      </c>
      <c r="E158" s="258"/>
      <c r="F158" s="205"/>
      <c r="G158" s="547"/>
      <c r="H158" s="583">
        <v>0</v>
      </c>
      <c r="I158" s="549"/>
    </row>
    <row r="159" spans="1:9" ht="12.75" hidden="1">
      <c r="A159" s="1007"/>
      <c r="B159" s="953"/>
      <c r="C159" s="409"/>
      <c r="D159" s="603" t="s">
        <v>56</v>
      </c>
      <c r="E159" s="258"/>
      <c r="F159" s="205"/>
      <c r="G159" s="547"/>
      <c r="H159" s="583">
        <v>0</v>
      </c>
      <c r="I159" s="549"/>
    </row>
    <row r="160" spans="1:9" ht="12.75">
      <c r="A160" s="1007"/>
      <c r="B160" s="953"/>
      <c r="C160" s="409" t="s">
        <v>56</v>
      </c>
      <c r="D160" s="984" t="s">
        <v>147</v>
      </c>
      <c r="E160" s="991"/>
      <c r="F160" s="213" t="s">
        <v>573</v>
      </c>
      <c r="G160" s="593"/>
      <c r="H160" s="580"/>
      <c r="I160" s="543"/>
    </row>
    <row r="161" spans="1:9" ht="12.75">
      <c r="A161" s="944"/>
      <c r="B161" s="414" t="s">
        <v>56</v>
      </c>
      <c r="C161" s="910" t="s">
        <v>148</v>
      </c>
      <c r="D161" s="910"/>
      <c r="E161" s="910"/>
      <c r="F161" s="324" t="s">
        <v>574</v>
      </c>
      <c r="G161" s="537"/>
      <c r="H161" s="579"/>
      <c r="I161" s="539"/>
    </row>
    <row r="162" spans="1:9" ht="12.75">
      <c r="A162" s="1007"/>
      <c r="B162" s="414" t="s">
        <v>57</v>
      </c>
      <c r="C162" s="950" t="s">
        <v>32</v>
      </c>
      <c r="D162" s="983"/>
      <c r="E162" s="951"/>
      <c r="F162" s="324" t="s">
        <v>532</v>
      </c>
      <c r="G162" s="537"/>
      <c r="H162" s="579"/>
      <c r="I162" s="539"/>
    </row>
    <row r="163" spans="1:9" ht="12.75">
      <c r="A163" s="1007"/>
      <c r="B163" s="497" t="s">
        <v>114</v>
      </c>
      <c r="C163" s="1008" t="s">
        <v>144</v>
      </c>
      <c r="D163" s="1008"/>
      <c r="E163" s="1008"/>
      <c r="F163" s="337"/>
      <c r="G163" s="613">
        <f>SUM(G156,G161,G162)</f>
        <v>0</v>
      </c>
      <c r="H163" s="587">
        <f>SUM(H156,H161,H162)</f>
        <v>0</v>
      </c>
      <c r="I163" s="571"/>
    </row>
    <row r="164" spans="1:9" ht="12.75">
      <c r="A164" s="1007"/>
      <c r="B164" s="497" t="s">
        <v>115</v>
      </c>
      <c r="C164" s="1008" t="s">
        <v>160</v>
      </c>
      <c r="D164" s="1008"/>
      <c r="E164" s="1008"/>
      <c r="F164" s="337" t="s">
        <v>533</v>
      </c>
      <c r="G164" s="613"/>
      <c r="H164" s="587"/>
      <c r="I164" s="571"/>
    </row>
    <row r="165" spans="1:9" ht="13.5" thickBot="1">
      <c r="A165" s="947"/>
      <c r="B165" s="941" t="s">
        <v>44</v>
      </c>
      <c r="C165" s="941"/>
      <c r="D165" s="941"/>
      <c r="E165" s="941"/>
      <c r="F165" s="573" t="s">
        <v>310</v>
      </c>
      <c r="G165" s="614">
        <f>SUM(G163:G164)</f>
        <v>0</v>
      </c>
      <c r="H165" s="589">
        <f>SUM(H163:H164)</f>
        <v>0</v>
      </c>
      <c r="I165" s="590"/>
    </row>
    <row r="166" spans="1:9" ht="12.75">
      <c r="A166" s="1007" t="s">
        <v>57</v>
      </c>
      <c r="B166" s="936" t="s">
        <v>102</v>
      </c>
      <c r="C166" s="936"/>
      <c r="D166" s="936"/>
      <c r="E166" s="936"/>
      <c r="F166" s="501"/>
      <c r="G166" s="591"/>
      <c r="H166" s="541"/>
      <c r="I166" s="592"/>
    </row>
    <row r="167" spans="1:9" ht="12.75">
      <c r="A167" s="1007"/>
      <c r="B167" s="952" t="s">
        <v>55</v>
      </c>
      <c r="C167" s="1009" t="s">
        <v>122</v>
      </c>
      <c r="D167" s="1009"/>
      <c r="E167" s="1009"/>
      <c r="F167" s="505"/>
      <c r="G167" s="593">
        <f>SUM(G168)</f>
        <v>0</v>
      </c>
      <c r="H167" s="555">
        <f>SUM(H168)</f>
        <v>0</v>
      </c>
      <c r="I167" s="543"/>
    </row>
    <row r="168" spans="1:9" ht="12.75">
      <c r="A168" s="1007"/>
      <c r="B168" s="953"/>
      <c r="C168" s="506" t="s">
        <v>55</v>
      </c>
      <c r="D168" s="235" t="s">
        <v>123</v>
      </c>
      <c r="E168" s="235"/>
      <c r="F168" s="505"/>
      <c r="G168" s="593"/>
      <c r="H168" s="555"/>
      <c r="I168" s="543"/>
    </row>
    <row r="169" spans="1:9" ht="13.5" thickBot="1">
      <c r="A169" s="1011"/>
      <c r="B169" s="978" t="s">
        <v>124</v>
      </c>
      <c r="C169" s="978"/>
      <c r="D169" s="978"/>
      <c r="E169" s="978"/>
      <c r="F169" s="220"/>
      <c r="G169" s="594">
        <f>SUM(G167)</f>
        <v>0</v>
      </c>
      <c r="H169" s="595">
        <f>SUM(H167)</f>
        <v>0</v>
      </c>
      <c r="I169" s="596"/>
    </row>
    <row r="170" spans="1:9" ht="13.5" thickBot="1">
      <c r="A170" s="597" t="s">
        <v>114</v>
      </c>
      <c r="B170" s="1032" t="s">
        <v>265</v>
      </c>
      <c r="C170" s="1032"/>
      <c r="D170" s="1032"/>
      <c r="E170" s="1032"/>
      <c r="F170" s="516"/>
      <c r="G170" s="574">
        <f>SUM(G154,G165,G169)</f>
        <v>0</v>
      </c>
      <c r="H170" s="615">
        <f>SUM(H154,H165,H169)</f>
        <v>0</v>
      </c>
      <c r="I170" s="599"/>
    </row>
    <row r="174" spans="1:9" ht="18.75" thickBot="1">
      <c r="A174" s="1019" t="s">
        <v>363</v>
      </c>
      <c r="B174" s="1019"/>
      <c r="C174" s="1019" t="s">
        <v>284</v>
      </c>
      <c r="D174" s="1019"/>
      <c r="E174" s="1019"/>
      <c r="I174" s="401" t="s">
        <v>524</v>
      </c>
    </row>
    <row r="175" spans="1:9" ht="39" thickBot="1">
      <c r="A175" s="1020" t="s">
        <v>53</v>
      </c>
      <c r="B175" s="1021"/>
      <c r="C175" s="1021"/>
      <c r="D175" s="1021"/>
      <c r="E175" s="1021"/>
      <c r="F175" s="531" t="s">
        <v>290</v>
      </c>
      <c r="G175" s="532" t="s">
        <v>634</v>
      </c>
      <c r="H175" s="600" t="s">
        <v>669</v>
      </c>
      <c r="I175" s="533" t="s">
        <v>180</v>
      </c>
    </row>
    <row r="176" spans="1:9" ht="12.75">
      <c r="A176" s="1022" t="s">
        <v>55</v>
      </c>
      <c r="B176" s="420" t="s">
        <v>39</v>
      </c>
      <c r="C176" s="421"/>
      <c r="D176" s="421"/>
      <c r="E176" s="421"/>
      <c r="F176" s="442" t="s">
        <v>365</v>
      </c>
      <c r="G176" s="423"/>
      <c r="H176" s="534"/>
      <c r="I176" s="618"/>
    </row>
    <row r="177" spans="1:9" ht="12.75">
      <c r="A177" s="1007"/>
      <c r="B177" s="952" t="s">
        <v>55</v>
      </c>
      <c r="C177" s="950" t="s">
        <v>3</v>
      </c>
      <c r="D177" s="983"/>
      <c r="E177" s="951"/>
      <c r="F177" s="536"/>
      <c r="G177" s="537">
        <f>SUM(G178,G180)</f>
        <v>0</v>
      </c>
      <c r="H177" s="538">
        <f>SUM(H178,H180)</f>
        <v>38000</v>
      </c>
      <c r="I177" s="539"/>
    </row>
    <row r="178" spans="1:9" ht="12.75">
      <c r="A178" s="1007"/>
      <c r="B178" s="953"/>
      <c r="C178" s="331" t="s">
        <v>55</v>
      </c>
      <c r="D178" s="984" t="s">
        <v>111</v>
      </c>
      <c r="E178" s="991"/>
      <c r="F178" s="540" t="s">
        <v>534</v>
      </c>
      <c r="G178" s="551">
        <f>SUM(G179)</f>
        <v>0</v>
      </c>
      <c r="H178" s="551">
        <f>SUM(H179)</f>
        <v>38000</v>
      </c>
      <c r="I178" s="543"/>
    </row>
    <row r="179" spans="1:9" ht="12.75">
      <c r="A179" s="1007"/>
      <c r="B179" s="953"/>
      <c r="C179" s="544"/>
      <c r="D179" s="545" t="s">
        <v>55</v>
      </c>
      <c r="E179" s="23" t="s">
        <v>618</v>
      </c>
      <c r="F179" s="826" t="s">
        <v>534</v>
      </c>
      <c r="G179" s="558">
        <v>0</v>
      </c>
      <c r="H179" s="509">
        <v>38000</v>
      </c>
      <c r="I179" s="510"/>
    </row>
    <row r="180" spans="1:9" ht="12.75">
      <c r="A180" s="1007"/>
      <c r="B180" s="953"/>
      <c r="C180" s="476" t="s">
        <v>56</v>
      </c>
      <c r="D180" s="984" t="s">
        <v>110</v>
      </c>
      <c r="E180" s="991"/>
      <c r="F180" s="540" t="s">
        <v>535</v>
      </c>
      <c r="G180" s="551"/>
      <c r="H180" s="555"/>
      <c r="I180" s="543"/>
    </row>
    <row r="181" spans="1:9" ht="12.75">
      <c r="A181" s="1007"/>
      <c r="B181" s="952" t="s">
        <v>56</v>
      </c>
      <c r="C181" s="950" t="s">
        <v>58</v>
      </c>
      <c r="D181" s="983"/>
      <c r="E181" s="951"/>
      <c r="F181" s="552"/>
      <c r="G181" s="553">
        <f>SUM(G182,G183,G184,G185)</f>
        <v>0</v>
      </c>
      <c r="H181" s="554">
        <f>SUM(H182,H183,H184,H185:H185)</f>
        <v>0</v>
      </c>
      <c r="I181" s="539"/>
    </row>
    <row r="182" spans="1:9" ht="12.75">
      <c r="A182" s="1007"/>
      <c r="B182" s="953"/>
      <c r="C182" s="260" t="s">
        <v>55</v>
      </c>
      <c r="D182" s="984" t="s">
        <v>59</v>
      </c>
      <c r="E182" s="991"/>
      <c r="F182" s="546" t="s">
        <v>537</v>
      </c>
      <c r="G182" s="551"/>
      <c r="H182" s="555"/>
      <c r="I182" s="543"/>
    </row>
    <row r="183" spans="1:9" ht="12.75">
      <c r="A183" s="1007"/>
      <c r="B183" s="953"/>
      <c r="C183" s="409" t="s">
        <v>56</v>
      </c>
      <c r="D183" s="984" t="s">
        <v>60</v>
      </c>
      <c r="E183" s="991"/>
      <c r="F183" s="546" t="s">
        <v>569</v>
      </c>
      <c r="G183" s="551"/>
      <c r="H183" s="541"/>
      <c r="I183" s="543"/>
    </row>
    <row r="184" spans="1:9" ht="12.75">
      <c r="A184" s="1007"/>
      <c r="B184" s="953"/>
      <c r="C184" s="409" t="s">
        <v>57</v>
      </c>
      <c r="D184" s="984" t="s">
        <v>82</v>
      </c>
      <c r="E184" s="991"/>
      <c r="F184" s="546" t="s">
        <v>538</v>
      </c>
      <c r="G184" s="551"/>
      <c r="H184" s="541"/>
      <c r="I184" s="543"/>
    </row>
    <row r="185" spans="1:9" ht="12.75">
      <c r="A185" s="1007"/>
      <c r="B185" s="953"/>
      <c r="C185" s="409" t="s">
        <v>114</v>
      </c>
      <c r="D185" s="984" t="s">
        <v>83</v>
      </c>
      <c r="E185" s="991"/>
      <c r="F185" s="546" t="s">
        <v>539</v>
      </c>
      <c r="G185" s="551"/>
      <c r="H185" s="541"/>
      <c r="I185" s="543"/>
    </row>
    <row r="186" spans="1:9" ht="12.75">
      <c r="A186" s="1007"/>
      <c r="B186" s="952" t="s">
        <v>57</v>
      </c>
      <c r="C186" s="950" t="s">
        <v>113</v>
      </c>
      <c r="D186" s="983"/>
      <c r="E186" s="951"/>
      <c r="F186" s="552"/>
      <c r="G186" s="537">
        <f>SUM(G187,G189,G191,G192)</f>
        <v>20000</v>
      </c>
      <c r="H186" s="554">
        <f>SUM(H187,H189,H191,H192)</f>
        <v>225000</v>
      </c>
      <c r="I186" s="857">
        <f>SUM(H186/G186)</f>
        <v>11.25</v>
      </c>
    </row>
    <row r="187" spans="1:9" ht="12.75">
      <c r="A187" s="1007"/>
      <c r="B187" s="953"/>
      <c r="C187" s="260" t="s">
        <v>55</v>
      </c>
      <c r="D187" s="984" t="s">
        <v>135</v>
      </c>
      <c r="E187" s="991"/>
      <c r="F187" s="546" t="s">
        <v>540</v>
      </c>
      <c r="G187" s="551">
        <f>SUM(G188)</f>
        <v>20000</v>
      </c>
      <c r="H187" s="551">
        <f>SUM(H188)</f>
        <v>225000</v>
      </c>
      <c r="I187" s="543">
        <f>SUM(H187/G187)</f>
        <v>11.25</v>
      </c>
    </row>
    <row r="188" spans="1:9" ht="12.75">
      <c r="A188" s="1007"/>
      <c r="B188" s="953"/>
      <c r="C188" s="321"/>
      <c r="D188" s="556" t="s">
        <v>55</v>
      </c>
      <c r="E188" s="258" t="s">
        <v>676</v>
      </c>
      <c r="F188" s="546"/>
      <c r="G188" s="509">
        <v>20000</v>
      </c>
      <c r="H188" s="548">
        <v>225000</v>
      </c>
      <c r="I188" s="543">
        <f>SUM(H188/G188)</f>
        <v>11.25</v>
      </c>
    </row>
    <row r="189" spans="1:9" ht="12.75">
      <c r="A189" s="1007"/>
      <c r="B189" s="953"/>
      <c r="C189" s="560" t="s">
        <v>56</v>
      </c>
      <c r="D189" s="984" t="s">
        <v>136</v>
      </c>
      <c r="E189" s="991"/>
      <c r="F189" s="546" t="s">
        <v>541</v>
      </c>
      <c r="G189" s="551">
        <f>SUM(G190:G190)</f>
        <v>0</v>
      </c>
      <c r="H189" s="551">
        <f>SUM(H190:H190)</f>
        <v>0</v>
      </c>
      <c r="I189" s="543"/>
    </row>
    <row r="190" spans="1:9" ht="12.75" hidden="1">
      <c r="A190" s="1007"/>
      <c r="B190" s="953"/>
      <c r="C190" s="560"/>
      <c r="D190" s="619"/>
      <c r="E190" s="317"/>
      <c r="F190" s="546"/>
      <c r="G190" s="550"/>
      <c r="H190" s="548">
        <v>0</v>
      </c>
      <c r="I190" s="543"/>
    </row>
    <row r="191" spans="1:9" ht="12.75">
      <c r="A191" s="1007"/>
      <c r="B191" s="953"/>
      <c r="C191" s="260" t="s">
        <v>57</v>
      </c>
      <c r="D191" s="984" t="s">
        <v>112</v>
      </c>
      <c r="E191" s="991"/>
      <c r="F191" s="546" t="s">
        <v>542</v>
      </c>
      <c r="G191" s="551"/>
      <c r="H191" s="555"/>
      <c r="I191" s="543"/>
    </row>
    <row r="192" spans="1:9" ht="12.75">
      <c r="A192" s="947"/>
      <c r="B192" s="954"/>
      <c r="C192" s="260" t="s">
        <v>114</v>
      </c>
      <c r="D192" s="984" t="s">
        <v>137</v>
      </c>
      <c r="E192" s="991"/>
      <c r="F192" s="546" t="s">
        <v>543</v>
      </c>
      <c r="G192" s="551"/>
      <c r="H192" s="555"/>
      <c r="I192" s="543"/>
    </row>
    <row r="193" spans="1:9" ht="12.75">
      <c r="A193" s="944"/>
      <c r="B193" s="413" t="s">
        <v>114</v>
      </c>
      <c r="C193" s="950" t="s">
        <v>37</v>
      </c>
      <c r="D193" s="983"/>
      <c r="E193" s="951"/>
      <c r="F193" s="552" t="s">
        <v>544</v>
      </c>
      <c r="G193" s="553"/>
      <c r="H193" s="538"/>
      <c r="I193" s="857"/>
    </row>
    <row r="194" spans="1:9" ht="12.75">
      <c r="A194" s="1007"/>
      <c r="B194" s="409" t="s">
        <v>115</v>
      </c>
      <c r="C194" s="1012" t="s">
        <v>34</v>
      </c>
      <c r="D194" s="1012"/>
      <c r="E194" s="1012"/>
      <c r="F194" s="564" t="s">
        <v>570</v>
      </c>
      <c r="G194" s="565"/>
      <c r="H194" s="566"/>
      <c r="I194" s="857"/>
    </row>
    <row r="195" spans="1:9" ht="12.75">
      <c r="A195" s="1007"/>
      <c r="B195" s="294" t="s">
        <v>62</v>
      </c>
      <c r="C195" s="1013" t="s">
        <v>7</v>
      </c>
      <c r="D195" s="1014"/>
      <c r="E195" s="1015"/>
      <c r="F195" s="568"/>
      <c r="G195" s="569">
        <f>SUM(G194,G193,G186,G181,G177)</f>
        <v>20000</v>
      </c>
      <c r="H195" s="570">
        <f>SUM(H194,H193,H186,H181,H177)</f>
        <v>263000</v>
      </c>
      <c r="I195" s="571">
        <f>SUM(H195/G195)</f>
        <v>13.15</v>
      </c>
    </row>
    <row r="196" spans="1:9" ht="12.75">
      <c r="A196" s="1007"/>
      <c r="B196" s="294" t="s">
        <v>64</v>
      </c>
      <c r="C196" s="1013" t="s">
        <v>156</v>
      </c>
      <c r="D196" s="1014"/>
      <c r="E196" s="1014"/>
      <c r="F196" s="605" t="s">
        <v>530</v>
      </c>
      <c r="G196" s="572">
        <v>5400</v>
      </c>
      <c r="H196" s="499">
        <v>71010</v>
      </c>
      <c r="I196" s="868">
        <f>SUM(H196/G196)</f>
        <v>13.15</v>
      </c>
    </row>
    <row r="197" spans="1:9" ht="13.5" thickBot="1">
      <c r="A197" s="1011"/>
      <c r="B197" s="1016" t="s">
        <v>163</v>
      </c>
      <c r="C197" s="1017"/>
      <c r="D197" s="1017"/>
      <c r="E197" s="1018"/>
      <c r="F197" s="573" t="s">
        <v>365</v>
      </c>
      <c r="G197" s="574">
        <f>SUM(G195:G196)</f>
        <v>25400</v>
      </c>
      <c r="H197" s="575">
        <f>SUM(H195:H196)</f>
        <v>334010</v>
      </c>
      <c r="I197" s="576">
        <f>SUM(H197/G197)</f>
        <v>13.15</v>
      </c>
    </row>
    <row r="198" spans="1:9" ht="12.75">
      <c r="A198" s="1007" t="s">
        <v>56</v>
      </c>
      <c r="B198" s="420" t="s">
        <v>144</v>
      </c>
      <c r="C198" s="421"/>
      <c r="D198" s="421"/>
      <c r="E198" s="421"/>
      <c r="F198" s="442" t="s">
        <v>310</v>
      </c>
      <c r="G198" s="423"/>
      <c r="H198" s="534"/>
      <c r="I198" s="618"/>
    </row>
    <row r="199" spans="1:9" ht="12.75">
      <c r="A199" s="1007"/>
      <c r="B199" s="952" t="s">
        <v>55</v>
      </c>
      <c r="C199" s="910" t="s">
        <v>145</v>
      </c>
      <c r="D199" s="910"/>
      <c r="E199" s="910"/>
      <c r="F199" s="324" t="s">
        <v>571</v>
      </c>
      <c r="G199" s="537">
        <f>SUM(G200,G203)</f>
        <v>0</v>
      </c>
      <c r="H199" s="579">
        <f>SUM(H200:H203)</f>
        <v>0</v>
      </c>
      <c r="I199" s="539"/>
    </row>
    <row r="200" spans="1:9" ht="12.75">
      <c r="A200" s="1007"/>
      <c r="B200" s="953"/>
      <c r="C200" s="409" t="s">
        <v>55</v>
      </c>
      <c r="D200" s="984" t="s">
        <v>146</v>
      </c>
      <c r="E200" s="991"/>
      <c r="F200" s="213" t="s">
        <v>572</v>
      </c>
      <c r="G200" s="593">
        <f>SUM(G201:G202)</f>
        <v>0</v>
      </c>
      <c r="H200" s="580">
        <f>SUM(H201:H202)</f>
        <v>0</v>
      </c>
      <c r="I200" s="543"/>
    </row>
    <row r="201" spans="1:9" ht="12.75" hidden="1">
      <c r="A201" s="1007"/>
      <c r="B201" s="953"/>
      <c r="C201" s="409"/>
      <c r="D201" s="603" t="s">
        <v>55</v>
      </c>
      <c r="E201" s="258"/>
      <c r="F201" s="205"/>
      <c r="G201" s="547"/>
      <c r="H201" s="583">
        <v>0</v>
      </c>
      <c r="I201" s="549"/>
    </row>
    <row r="202" spans="1:9" ht="12.75" hidden="1">
      <c r="A202" s="1007"/>
      <c r="B202" s="953"/>
      <c r="C202" s="409"/>
      <c r="D202" s="603" t="s">
        <v>56</v>
      </c>
      <c r="E202" s="258"/>
      <c r="F202" s="205"/>
      <c r="G202" s="547"/>
      <c r="H202" s="583">
        <v>0</v>
      </c>
      <c r="I202" s="549"/>
    </row>
    <row r="203" spans="1:9" ht="12.75">
      <c r="A203" s="1007"/>
      <c r="B203" s="953"/>
      <c r="C203" s="409" t="s">
        <v>56</v>
      </c>
      <c r="D203" s="984" t="s">
        <v>147</v>
      </c>
      <c r="E203" s="991"/>
      <c r="F203" s="213" t="s">
        <v>573</v>
      </c>
      <c r="G203" s="593"/>
      <c r="H203" s="580"/>
      <c r="I203" s="543"/>
    </row>
    <row r="204" spans="1:9" ht="12.75">
      <c r="A204" s="944"/>
      <c r="B204" s="414" t="s">
        <v>56</v>
      </c>
      <c r="C204" s="910" t="s">
        <v>148</v>
      </c>
      <c r="D204" s="910"/>
      <c r="E204" s="910"/>
      <c r="F204" s="324" t="s">
        <v>574</v>
      </c>
      <c r="G204" s="537"/>
      <c r="H204" s="579"/>
      <c r="I204" s="539"/>
    </row>
    <row r="205" spans="1:9" ht="12.75">
      <c r="A205" s="1007"/>
      <c r="B205" s="414" t="s">
        <v>57</v>
      </c>
      <c r="C205" s="950" t="s">
        <v>32</v>
      </c>
      <c r="D205" s="983"/>
      <c r="E205" s="951"/>
      <c r="F205" s="324" t="s">
        <v>532</v>
      </c>
      <c r="G205" s="537"/>
      <c r="H205" s="579"/>
      <c r="I205" s="539"/>
    </row>
    <row r="206" spans="1:9" ht="12.75">
      <c r="A206" s="1007"/>
      <c r="B206" s="497" t="s">
        <v>114</v>
      </c>
      <c r="C206" s="1008" t="s">
        <v>144</v>
      </c>
      <c r="D206" s="1008"/>
      <c r="E206" s="1008"/>
      <c r="F206" s="337"/>
      <c r="G206" s="613">
        <f>SUM(G199,G204,G205)</f>
        <v>0</v>
      </c>
      <c r="H206" s="587">
        <f>SUM(H199,H204,H205)</f>
        <v>0</v>
      </c>
      <c r="I206" s="571"/>
    </row>
    <row r="207" spans="1:9" ht="12.75">
      <c r="A207" s="1007"/>
      <c r="B207" s="497" t="s">
        <v>115</v>
      </c>
      <c r="C207" s="1008" t="s">
        <v>160</v>
      </c>
      <c r="D207" s="1008"/>
      <c r="E207" s="1008"/>
      <c r="F207" s="337" t="s">
        <v>533</v>
      </c>
      <c r="G207" s="613"/>
      <c r="H207" s="587"/>
      <c r="I207" s="571"/>
    </row>
    <row r="208" spans="1:9" ht="13.5" thickBot="1">
      <c r="A208" s="947"/>
      <c r="B208" s="941" t="s">
        <v>44</v>
      </c>
      <c r="C208" s="941"/>
      <c r="D208" s="941"/>
      <c r="E208" s="941"/>
      <c r="F208" s="573" t="s">
        <v>310</v>
      </c>
      <c r="G208" s="614">
        <f>SUM(G206:G207)</f>
        <v>0</v>
      </c>
      <c r="H208" s="589">
        <f>SUM(H206:H207)</f>
        <v>0</v>
      </c>
      <c r="I208" s="590"/>
    </row>
    <row r="209" spans="1:9" ht="12.75">
      <c r="A209" s="1007" t="s">
        <v>57</v>
      </c>
      <c r="B209" s="936" t="s">
        <v>102</v>
      </c>
      <c r="C209" s="936"/>
      <c r="D209" s="936"/>
      <c r="E209" s="936"/>
      <c r="F209" s="501"/>
      <c r="G209" s="591"/>
      <c r="H209" s="541"/>
      <c r="I209" s="592"/>
    </row>
    <row r="210" spans="1:9" ht="12.75">
      <c r="A210" s="1007"/>
      <c r="B210" s="952" t="s">
        <v>55</v>
      </c>
      <c r="C210" s="1009" t="s">
        <v>122</v>
      </c>
      <c r="D210" s="1009"/>
      <c r="E210" s="1009"/>
      <c r="F210" s="505"/>
      <c r="G210" s="593">
        <f>SUM(G211)</f>
        <v>0</v>
      </c>
      <c r="H210" s="555">
        <f>SUM(H211)</f>
        <v>0</v>
      </c>
      <c r="I210" s="543"/>
    </row>
    <row r="211" spans="1:9" ht="12.75">
      <c r="A211" s="1007"/>
      <c r="B211" s="953"/>
      <c r="C211" s="506" t="s">
        <v>55</v>
      </c>
      <c r="D211" s="235" t="s">
        <v>123</v>
      </c>
      <c r="E211" s="235"/>
      <c r="F211" s="505"/>
      <c r="G211" s="593"/>
      <c r="H211" s="555"/>
      <c r="I211" s="543"/>
    </row>
    <row r="212" spans="1:9" ht="13.5" thickBot="1">
      <c r="A212" s="1011"/>
      <c r="B212" s="978" t="s">
        <v>124</v>
      </c>
      <c r="C212" s="978"/>
      <c r="D212" s="978"/>
      <c r="E212" s="978"/>
      <c r="F212" s="220"/>
      <c r="G212" s="594">
        <f>SUM(G210)</f>
        <v>0</v>
      </c>
      <c r="H212" s="595">
        <f>SUM(H210)</f>
        <v>0</v>
      </c>
      <c r="I212" s="596"/>
    </row>
    <row r="213" spans="1:9" ht="13.5" thickBot="1">
      <c r="A213" s="597" t="s">
        <v>114</v>
      </c>
      <c r="B213" s="933" t="s">
        <v>228</v>
      </c>
      <c r="C213" s="1010"/>
      <c r="D213" s="1010"/>
      <c r="E213" s="934"/>
      <c r="F213" s="516"/>
      <c r="G213" s="574">
        <f>SUM(G197,G208,G212)</f>
        <v>25400</v>
      </c>
      <c r="H213" s="615">
        <f>SUM(H197,H208,H212)</f>
        <v>334010</v>
      </c>
      <c r="I213" s="599">
        <f>SUM(H213/G213)</f>
        <v>13.15</v>
      </c>
    </row>
    <row r="217" spans="1:9" s="350" customFormat="1" ht="18.75" thickBot="1">
      <c r="A217" s="1019" t="s">
        <v>175</v>
      </c>
      <c r="B217" s="1019"/>
      <c r="C217" s="1019" t="s">
        <v>504</v>
      </c>
      <c r="D217" s="1019"/>
      <c r="E217" s="1019"/>
      <c r="I217" s="401" t="s">
        <v>524</v>
      </c>
    </row>
    <row r="218" spans="1:9" ht="39" thickBot="1">
      <c r="A218" s="1020" t="s">
        <v>53</v>
      </c>
      <c r="B218" s="1021"/>
      <c r="C218" s="1021"/>
      <c r="D218" s="1021"/>
      <c r="E218" s="1021"/>
      <c r="F218" s="531" t="s">
        <v>290</v>
      </c>
      <c r="G218" s="532" t="s">
        <v>634</v>
      </c>
      <c r="H218" s="600" t="s">
        <v>669</v>
      </c>
      <c r="I218" s="601" t="s">
        <v>180</v>
      </c>
    </row>
    <row r="219" spans="1:9" ht="12.75">
      <c r="A219" s="1022" t="s">
        <v>55</v>
      </c>
      <c r="B219" s="420" t="s">
        <v>39</v>
      </c>
      <c r="C219" s="421"/>
      <c r="D219" s="421"/>
      <c r="E219" s="421"/>
      <c r="F219" s="442" t="s">
        <v>365</v>
      </c>
      <c r="G219" s="423"/>
      <c r="H219" s="602"/>
      <c r="I219" s="592"/>
    </row>
    <row r="220" spans="1:9" ht="12.75">
      <c r="A220" s="1007"/>
      <c r="B220" s="952" t="s">
        <v>55</v>
      </c>
      <c r="C220" s="950" t="s">
        <v>3</v>
      </c>
      <c r="D220" s="983"/>
      <c r="E220" s="951"/>
      <c r="F220" s="536"/>
      <c r="G220" s="537">
        <f>SUM(G221,G223)</f>
        <v>0</v>
      </c>
      <c r="H220" s="538">
        <f>SUM(H221,H223)</f>
        <v>0</v>
      </c>
      <c r="I220" s="539"/>
    </row>
    <row r="221" spans="1:9" ht="12.75">
      <c r="A221" s="1007"/>
      <c r="B221" s="953"/>
      <c r="C221" s="331" t="s">
        <v>55</v>
      </c>
      <c r="D221" s="984" t="s">
        <v>111</v>
      </c>
      <c r="E221" s="991"/>
      <c r="F221" s="540" t="s">
        <v>534</v>
      </c>
      <c r="G221" s="551">
        <f>SUM(G222)</f>
        <v>0</v>
      </c>
      <c r="H221" s="541">
        <f>SUM(H222)</f>
        <v>0</v>
      </c>
      <c r="I221" s="543"/>
    </row>
    <row r="222" spans="1:9" ht="12.75" hidden="1">
      <c r="A222" s="1007"/>
      <c r="B222" s="953"/>
      <c r="C222" s="544"/>
      <c r="D222" s="545" t="s">
        <v>55</v>
      </c>
      <c r="E222" s="620"/>
      <c r="F222" s="546"/>
      <c r="G222" s="550"/>
      <c r="H222" s="558">
        <f>SUM('[5]óvoda'!Q425)</f>
        <v>0</v>
      </c>
      <c r="I222" s="549"/>
    </row>
    <row r="223" spans="1:9" ht="12.75">
      <c r="A223" s="1007"/>
      <c r="B223" s="953"/>
      <c r="C223" s="476" t="s">
        <v>56</v>
      </c>
      <c r="D223" s="984" t="s">
        <v>110</v>
      </c>
      <c r="E223" s="991"/>
      <c r="F223" s="546" t="s">
        <v>535</v>
      </c>
      <c r="G223" s="551"/>
      <c r="H223" s="555"/>
      <c r="I223" s="543"/>
    </row>
    <row r="224" spans="1:9" ht="12.75">
      <c r="A224" s="1007"/>
      <c r="B224" s="952" t="s">
        <v>56</v>
      </c>
      <c r="C224" s="950" t="s">
        <v>58</v>
      </c>
      <c r="D224" s="983"/>
      <c r="E224" s="951"/>
      <c r="F224" s="552"/>
      <c r="G224" s="554">
        <f>SUM(G225,G226,G227,G228)</f>
        <v>0</v>
      </c>
      <c r="H224" s="818">
        <f>SUM(H225,H226,H227,H228)</f>
        <v>0</v>
      </c>
      <c r="I224" s="539"/>
    </row>
    <row r="225" spans="1:9" ht="12.75">
      <c r="A225" s="1007"/>
      <c r="B225" s="953"/>
      <c r="C225" s="260" t="s">
        <v>55</v>
      </c>
      <c r="D225" s="984" t="s">
        <v>59</v>
      </c>
      <c r="E225" s="991"/>
      <c r="F225" s="546" t="s">
        <v>537</v>
      </c>
      <c r="G225" s="819"/>
      <c r="H225" s="542"/>
      <c r="I225" s="543"/>
    </row>
    <row r="226" spans="1:9" ht="12.75">
      <c r="A226" s="1007"/>
      <c r="B226" s="953"/>
      <c r="C226" s="409" t="s">
        <v>56</v>
      </c>
      <c r="D226" s="984" t="s">
        <v>60</v>
      </c>
      <c r="E226" s="991"/>
      <c r="F226" s="546" t="s">
        <v>536</v>
      </c>
      <c r="G226" s="819"/>
      <c r="H226" s="822"/>
      <c r="I226" s="543"/>
    </row>
    <row r="227" spans="1:9" ht="12.75">
      <c r="A227" s="1007"/>
      <c r="B227" s="953"/>
      <c r="C227" s="409" t="s">
        <v>57</v>
      </c>
      <c r="D227" s="984" t="s">
        <v>82</v>
      </c>
      <c r="E227" s="991"/>
      <c r="F227" s="546" t="s">
        <v>538</v>
      </c>
      <c r="G227" s="819"/>
      <c r="H227" s="822"/>
      <c r="I227" s="543"/>
    </row>
    <row r="228" spans="1:9" ht="12.75">
      <c r="A228" s="1007"/>
      <c r="B228" s="953"/>
      <c r="C228" s="409" t="s">
        <v>114</v>
      </c>
      <c r="D228" s="984" t="s">
        <v>83</v>
      </c>
      <c r="E228" s="991"/>
      <c r="F228" s="546" t="s">
        <v>539</v>
      </c>
      <c r="G228" s="621">
        <f>SUM(G229)</f>
        <v>0</v>
      </c>
      <c r="H228" s="621">
        <f>SUM(H229)</f>
        <v>0</v>
      </c>
      <c r="I228" s="543"/>
    </row>
    <row r="229" spans="1:9" ht="12.75" hidden="1">
      <c r="A229" s="1007"/>
      <c r="B229" s="561"/>
      <c r="C229" s="622"/>
      <c r="D229" s="623" t="s">
        <v>55</v>
      </c>
      <c r="E229" s="258" t="s">
        <v>596</v>
      </c>
      <c r="F229" s="559"/>
      <c r="G229" s="816">
        <v>0</v>
      </c>
      <c r="H229" s="823">
        <v>0</v>
      </c>
      <c r="I229" s="549"/>
    </row>
    <row r="230" spans="1:9" ht="12.75">
      <c r="A230" s="1007"/>
      <c r="B230" s="952" t="s">
        <v>57</v>
      </c>
      <c r="C230" s="950" t="s">
        <v>113</v>
      </c>
      <c r="D230" s="983"/>
      <c r="E230" s="951"/>
      <c r="F230" s="552"/>
      <c r="G230" s="824">
        <f>SUM(G231,G233,G238,G239)</f>
        <v>0</v>
      </c>
      <c r="H230" s="824">
        <f>SUM(H231,H233,H238,H239)</f>
        <v>393700</v>
      </c>
      <c r="I230" s="539"/>
    </row>
    <row r="231" spans="1:9" ht="12.75">
      <c r="A231" s="1007"/>
      <c r="B231" s="953"/>
      <c r="C231" s="260" t="s">
        <v>55</v>
      </c>
      <c r="D231" s="984" t="s">
        <v>135</v>
      </c>
      <c r="E231" s="991"/>
      <c r="F231" s="546" t="s">
        <v>540</v>
      </c>
      <c r="G231" s="542">
        <f>SUM(G232)</f>
        <v>0</v>
      </c>
      <c r="H231" s="542">
        <f>SUM(H232)</f>
        <v>393700</v>
      </c>
      <c r="I231" s="543"/>
    </row>
    <row r="232" spans="1:9" ht="12.75">
      <c r="A232" s="1007"/>
      <c r="B232" s="953"/>
      <c r="C232" s="560"/>
      <c r="D232" s="556" t="s">
        <v>55</v>
      </c>
      <c r="E232" s="204" t="s">
        <v>677</v>
      </c>
      <c r="F232" s="559"/>
      <c r="G232" s="821">
        <v>0</v>
      </c>
      <c r="H232" s="825">
        <v>393700</v>
      </c>
      <c r="I232" s="543"/>
    </row>
    <row r="233" spans="1:9" ht="12.75">
      <c r="A233" s="1007"/>
      <c r="B233" s="953"/>
      <c r="C233" s="560" t="s">
        <v>56</v>
      </c>
      <c r="D233" s="984" t="s">
        <v>136</v>
      </c>
      <c r="E233" s="991"/>
      <c r="F233" s="546" t="s">
        <v>541</v>
      </c>
      <c r="G233" s="820">
        <f>SUM(G234:G237)</f>
        <v>0</v>
      </c>
      <c r="H233" s="621">
        <f>SUM(H234:H237)</f>
        <v>0</v>
      </c>
      <c r="I233" s="543"/>
    </row>
    <row r="234" spans="1:9" ht="12.75" hidden="1">
      <c r="A234" s="1007"/>
      <c r="B234" s="953"/>
      <c r="C234" s="560"/>
      <c r="D234" s="556" t="s">
        <v>55</v>
      </c>
      <c r="E234" s="204" t="s">
        <v>597</v>
      </c>
      <c r="F234" s="559"/>
      <c r="G234" s="825">
        <v>0</v>
      </c>
      <c r="H234" s="825">
        <v>0</v>
      </c>
      <c r="I234" s="549"/>
    </row>
    <row r="235" spans="1:9" ht="12.75" hidden="1">
      <c r="A235" s="1007"/>
      <c r="B235" s="953"/>
      <c r="C235" s="560"/>
      <c r="D235" s="556" t="s">
        <v>56</v>
      </c>
      <c r="E235" s="204" t="s">
        <v>585</v>
      </c>
      <c r="F235" s="546"/>
      <c r="G235" s="825">
        <v>0</v>
      </c>
      <c r="H235" s="825">
        <v>0</v>
      </c>
      <c r="I235" s="549"/>
    </row>
    <row r="236" spans="1:9" ht="12.75" hidden="1">
      <c r="A236" s="1007"/>
      <c r="B236" s="953"/>
      <c r="C236" s="560"/>
      <c r="D236" s="556" t="s">
        <v>57</v>
      </c>
      <c r="E236" s="204" t="s">
        <v>586</v>
      </c>
      <c r="F236" s="546"/>
      <c r="G236" s="825">
        <v>0</v>
      </c>
      <c r="H236" s="825">
        <v>0</v>
      </c>
      <c r="I236" s="549"/>
    </row>
    <row r="237" spans="1:9" ht="12.75" hidden="1">
      <c r="A237" s="1007"/>
      <c r="B237" s="953"/>
      <c r="C237" s="560"/>
      <c r="D237" s="556" t="s">
        <v>114</v>
      </c>
      <c r="E237" s="204" t="s">
        <v>587</v>
      </c>
      <c r="F237" s="559"/>
      <c r="G237" s="823">
        <v>0</v>
      </c>
      <c r="H237" s="823">
        <v>0</v>
      </c>
      <c r="I237" s="549"/>
    </row>
    <row r="238" spans="1:9" ht="12.75">
      <c r="A238" s="1007"/>
      <c r="B238" s="953"/>
      <c r="C238" s="260" t="s">
        <v>57</v>
      </c>
      <c r="D238" s="984" t="s">
        <v>112</v>
      </c>
      <c r="E238" s="991"/>
      <c r="F238" s="546" t="s">
        <v>542</v>
      </c>
      <c r="G238" s="551"/>
      <c r="H238" s="555"/>
      <c r="I238" s="543"/>
    </row>
    <row r="239" spans="1:9" ht="12.75">
      <c r="A239" s="947"/>
      <c r="B239" s="954"/>
      <c r="C239" s="260" t="s">
        <v>114</v>
      </c>
      <c r="D239" s="984" t="s">
        <v>137</v>
      </c>
      <c r="E239" s="991"/>
      <c r="F239" s="546" t="s">
        <v>543</v>
      </c>
      <c r="G239" s="551"/>
      <c r="H239" s="555"/>
      <c r="I239" s="543"/>
    </row>
    <row r="240" spans="1:9" ht="12.75">
      <c r="A240" s="944"/>
      <c r="B240" s="413" t="s">
        <v>114</v>
      </c>
      <c r="C240" s="950" t="s">
        <v>37</v>
      </c>
      <c r="D240" s="983"/>
      <c r="E240" s="951"/>
      <c r="F240" s="552" t="s">
        <v>544</v>
      </c>
      <c r="G240" s="553"/>
      <c r="H240" s="538"/>
      <c r="I240" s="539"/>
    </row>
    <row r="241" spans="1:9" ht="12.75">
      <c r="A241" s="1007"/>
      <c r="B241" s="409" t="s">
        <v>115</v>
      </c>
      <c r="C241" s="1012" t="s">
        <v>34</v>
      </c>
      <c r="D241" s="1012"/>
      <c r="E241" s="1012"/>
      <c r="F241" s="564" t="s">
        <v>367</v>
      </c>
      <c r="G241" s="565"/>
      <c r="H241" s="566"/>
      <c r="I241" s="539"/>
    </row>
    <row r="242" spans="1:9" ht="12.75">
      <c r="A242" s="1007"/>
      <c r="B242" s="294" t="s">
        <v>62</v>
      </c>
      <c r="C242" s="1013" t="s">
        <v>7</v>
      </c>
      <c r="D242" s="1014"/>
      <c r="E242" s="1015"/>
      <c r="F242" s="568"/>
      <c r="G242" s="569">
        <f>SUM(G241,G240,G230,G224,G220)</f>
        <v>0</v>
      </c>
      <c r="H242" s="570">
        <f>SUM(H241,H240,H230,H224,H220)</f>
        <v>393700</v>
      </c>
      <c r="I242" s="571"/>
    </row>
    <row r="243" spans="1:9" ht="12.75">
      <c r="A243" s="1007"/>
      <c r="B243" s="294" t="s">
        <v>64</v>
      </c>
      <c r="C243" s="1013" t="s">
        <v>156</v>
      </c>
      <c r="D243" s="1014"/>
      <c r="E243" s="1014"/>
      <c r="F243" s="605" t="s">
        <v>530</v>
      </c>
      <c r="G243" s="572">
        <v>0</v>
      </c>
      <c r="H243" s="499">
        <v>106299</v>
      </c>
      <c r="I243" s="868"/>
    </row>
    <row r="244" spans="1:9" ht="13.5" thickBot="1">
      <c r="A244" s="1011"/>
      <c r="B244" s="1016" t="s">
        <v>163</v>
      </c>
      <c r="C244" s="1017"/>
      <c r="D244" s="1017"/>
      <c r="E244" s="1018"/>
      <c r="F244" s="573" t="s">
        <v>365</v>
      </c>
      <c r="G244" s="574">
        <f>SUM(G242:G243)</f>
        <v>0</v>
      </c>
      <c r="H244" s="615">
        <f>SUM(H242:H243)</f>
        <v>499999</v>
      </c>
      <c r="I244" s="590"/>
    </row>
    <row r="245" spans="1:9" ht="12.75">
      <c r="A245" s="1007" t="s">
        <v>56</v>
      </c>
      <c r="B245" s="420" t="s">
        <v>144</v>
      </c>
      <c r="C245" s="421"/>
      <c r="D245" s="421"/>
      <c r="E245" s="421"/>
      <c r="F245" s="442" t="s">
        <v>310</v>
      </c>
      <c r="G245" s="423"/>
      <c r="H245" s="316"/>
      <c r="I245" s="592"/>
    </row>
    <row r="246" spans="1:9" ht="12.75">
      <c r="A246" s="1007"/>
      <c r="B246" s="952" t="s">
        <v>55</v>
      </c>
      <c r="C246" s="910" t="s">
        <v>145</v>
      </c>
      <c r="D246" s="910"/>
      <c r="E246" s="910"/>
      <c r="F246" s="324" t="s">
        <v>368</v>
      </c>
      <c r="G246" s="537">
        <f>SUM(G247,G251:G253)</f>
        <v>0</v>
      </c>
      <c r="H246" s="537">
        <f>SUM(H247,H251:H253)</f>
        <v>0</v>
      </c>
      <c r="I246" s="539"/>
    </row>
    <row r="247" spans="1:9" ht="12.75">
      <c r="A247" s="1007"/>
      <c r="B247" s="953"/>
      <c r="C247" s="409" t="s">
        <v>55</v>
      </c>
      <c r="D247" s="984" t="s">
        <v>146</v>
      </c>
      <c r="E247" s="991"/>
      <c r="F247" s="213" t="s">
        <v>572</v>
      </c>
      <c r="G247" s="593">
        <f>SUM(G248:G249)</f>
        <v>0</v>
      </c>
      <c r="H247" s="555">
        <f>SUM(H248:H249)</f>
        <v>0</v>
      </c>
      <c r="I247" s="543"/>
    </row>
    <row r="248" spans="1:9" ht="12.75" hidden="1">
      <c r="A248" s="1007"/>
      <c r="B248" s="953"/>
      <c r="C248" s="560"/>
      <c r="D248" s="603" t="s">
        <v>55</v>
      </c>
      <c r="E248" s="258"/>
      <c r="F248" s="205"/>
      <c r="G248" s="547"/>
      <c r="H248" s="558">
        <v>0</v>
      </c>
      <c r="I248" s="549"/>
    </row>
    <row r="249" spans="1:9" ht="12.75" hidden="1">
      <c r="A249" s="1007"/>
      <c r="B249" s="953"/>
      <c r="C249" s="560"/>
      <c r="D249" s="603" t="s">
        <v>56</v>
      </c>
      <c r="E249" s="258"/>
      <c r="F249" s="205"/>
      <c r="G249" s="547"/>
      <c r="H249" s="558">
        <v>0</v>
      </c>
      <c r="I249" s="549"/>
    </row>
    <row r="250" spans="1:9" ht="12.75">
      <c r="A250" s="1007"/>
      <c r="B250" s="953"/>
      <c r="C250" s="409" t="s">
        <v>56</v>
      </c>
      <c r="D250" s="984" t="s">
        <v>147</v>
      </c>
      <c r="E250" s="991"/>
      <c r="F250" s="213" t="s">
        <v>573</v>
      </c>
      <c r="G250" s="555">
        <f>SUM(G251)</f>
        <v>0</v>
      </c>
      <c r="H250" s="542">
        <f>SUM(H251)</f>
        <v>0</v>
      </c>
      <c r="I250" s="543"/>
    </row>
    <row r="251" spans="1:9" ht="12.75">
      <c r="A251" s="624"/>
      <c r="B251" s="561"/>
      <c r="C251" s="560"/>
      <c r="D251" s="257" t="s">
        <v>55</v>
      </c>
      <c r="E251" s="328" t="s">
        <v>598</v>
      </c>
      <c r="F251" s="205"/>
      <c r="G251" s="547">
        <v>0</v>
      </c>
      <c r="H251" s="558">
        <v>0</v>
      </c>
      <c r="I251" s="549"/>
    </row>
    <row r="252" spans="1:9" ht="12.75">
      <c r="A252" s="944"/>
      <c r="B252" s="414" t="s">
        <v>56</v>
      </c>
      <c r="C252" s="910" t="s">
        <v>148</v>
      </c>
      <c r="D252" s="910"/>
      <c r="E252" s="910"/>
      <c r="F252" s="324" t="s">
        <v>531</v>
      </c>
      <c r="G252" s="537"/>
      <c r="H252" s="538"/>
      <c r="I252" s="539"/>
    </row>
    <row r="253" spans="1:9" ht="12.75">
      <c r="A253" s="1007"/>
      <c r="B253" s="414" t="s">
        <v>57</v>
      </c>
      <c r="C253" s="950" t="s">
        <v>32</v>
      </c>
      <c r="D253" s="983"/>
      <c r="E253" s="951"/>
      <c r="F253" s="324" t="s">
        <v>532</v>
      </c>
      <c r="G253" s="537"/>
      <c r="H253" s="538"/>
      <c r="I253" s="539"/>
    </row>
    <row r="254" spans="1:9" ht="12.75">
      <c r="A254" s="1007"/>
      <c r="B254" s="497" t="s">
        <v>114</v>
      </c>
      <c r="C254" s="1008" t="s">
        <v>144</v>
      </c>
      <c r="D254" s="1008"/>
      <c r="E254" s="1008"/>
      <c r="F254" s="337"/>
      <c r="G254" s="613">
        <f>SUM(G246,G252,G253)</f>
        <v>0</v>
      </c>
      <c r="H254" s="572">
        <f>SUM(H246,H252,H253)</f>
        <v>0</v>
      </c>
      <c r="I254" s="571"/>
    </row>
    <row r="255" spans="1:9" ht="12.75">
      <c r="A255" s="1007"/>
      <c r="B255" s="497" t="s">
        <v>115</v>
      </c>
      <c r="C255" s="1008" t="s">
        <v>160</v>
      </c>
      <c r="D255" s="1008"/>
      <c r="E255" s="1008"/>
      <c r="F255" s="337" t="s">
        <v>533</v>
      </c>
      <c r="G255" s="613">
        <v>0</v>
      </c>
      <c r="H255" s="572"/>
      <c r="I255" s="571"/>
    </row>
    <row r="256" spans="1:9" ht="13.5" thickBot="1">
      <c r="A256" s="947"/>
      <c r="B256" s="941" t="s">
        <v>44</v>
      </c>
      <c r="C256" s="941"/>
      <c r="D256" s="941"/>
      <c r="E256" s="941"/>
      <c r="F256" s="573" t="s">
        <v>310</v>
      </c>
      <c r="G256" s="614">
        <f>SUM(G254:G255)</f>
        <v>0</v>
      </c>
      <c r="H256" s="589">
        <f>SUM(H254:H255)</f>
        <v>0</v>
      </c>
      <c r="I256" s="590"/>
    </row>
    <row r="257" spans="1:9" ht="12.75">
      <c r="A257" s="1007" t="s">
        <v>57</v>
      </c>
      <c r="B257" s="936" t="s">
        <v>102</v>
      </c>
      <c r="C257" s="936"/>
      <c r="D257" s="936"/>
      <c r="E257" s="936"/>
      <c r="F257" s="501"/>
      <c r="G257" s="591"/>
      <c r="H257" s="541"/>
      <c r="I257" s="592"/>
    </row>
    <row r="258" spans="1:9" ht="12.75">
      <c r="A258" s="1007"/>
      <c r="B258" s="952" t="s">
        <v>55</v>
      </c>
      <c r="C258" s="1009" t="s">
        <v>122</v>
      </c>
      <c r="D258" s="1009"/>
      <c r="E258" s="1009"/>
      <c r="F258" s="505"/>
      <c r="G258" s="593">
        <f>SUM(G259)</f>
        <v>0</v>
      </c>
      <c r="H258" s="555">
        <f>SUM(H259)</f>
        <v>0</v>
      </c>
      <c r="I258" s="543"/>
    </row>
    <row r="259" spans="1:9" ht="12.75">
      <c r="A259" s="1007"/>
      <c r="B259" s="953"/>
      <c r="C259" s="506" t="s">
        <v>55</v>
      </c>
      <c r="D259" s="235" t="s">
        <v>123</v>
      </c>
      <c r="E259" s="235"/>
      <c r="F259" s="505"/>
      <c r="G259" s="593"/>
      <c r="H259" s="555"/>
      <c r="I259" s="543"/>
    </row>
    <row r="260" spans="1:9" ht="13.5" thickBot="1">
      <c r="A260" s="1011"/>
      <c r="B260" s="978" t="s">
        <v>124</v>
      </c>
      <c r="C260" s="978"/>
      <c r="D260" s="978"/>
      <c r="E260" s="978"/>
      <c r="F260" s="220"/>
      <c r="G260" s="594">
        <f>SUM(G258)</f>
        <v>0</v>
      </c>
      <c r="H260" s="595">
        <f>SUM(H258)</f>
        <v>0</v>
      </c>
      <c r="I260" s="843"/>
    </row>
    <row r="261" spans="1:9" ht="13.5" thickBot="1">
      <c r="A261" s="597" t="s">
        <v>114</v>
      </c>
      <c r="B261" s="1032" t="s">
        <v>229</v>
      </c>
      <c r="C261" s="1032"/>
      <c r="D261" s="1032"/>
      <c r="E261" s="1032"/>
      <c r="F261" s="516"/>
      <c r="G261" s="574">
        <f>SUM(G244,G256,G260)</f>
        <v>0</v>
      </c>
      <c r="H261" s="615">
        <f>SUM(H244,H256,H260)</f>
        <v>499999</v>
      </c>
      <c r="I261" s="842"/>
    </row>
  </sheetData>
  <sheetProtection/>
  <mergeCells count="227">
    <mergeCell ref="A86:B86"/>
    <mergeCell ref="C86:E86"/>
    <mergeCell ref="A132:B132"/>
    <mergeCell ref="C132:E132"/>
    <mergeCell ref="A124:A127"/>
    <mergeCell ref="B124:E124"/>
    <mergeCell ref="B125:B126"/>
    <mergeCell ref="C125:E125"/>
    <mergeCell ref="B127:E127"/>
    <mergeCell ref="B128:E128"/>
    <mergeCell ref="A217:B217"/>
    <mergeCell ref="C217:E217"/>
    <mergeCell ref="A257:A260"/>
    <mergeCell ref="B257:E257"/>
    <mergeCell ref="B258:B259"/>
    <mergeCell ref="C258:E258"/>
    <mergeCell ref="B260:E260"/>
    <mergeCell ref="A245:A250"/>
    <mergeCell ref="B246:B250"/>
    <mergeCell ref="C246:E246"/>
    <mergeCell ref="B261:E261"/>
    <mergeCell ref="A252:A256"/>
    <mergeCell ref="C252:E252"/>
    <mergeCell ref="C253:E253"/>
    <mergeCell ref="C254:E254"/>
    <mergeCell ref="C255:E255"/>
    <mergeCell ref="B256:E256"/>
    <mergeCell ref="D247:E247"/>
    <mergeCell ref="D250:E250"/>
    <mergeCell ref="A240:A244"/>
    <mergeCell ref="C240:E240"/>
    <mergeCell ref="C241:E241"/>
    <mergeCell ref="C242:E242"/>
    <mergeCell ref="C243:E243"/>
    <mergeCell ref="B244:E244"/>
    <mergeCell ref="D227:E227"/>
    <mergeCell ref="D228:E228"/>
    <mergeCell ref="B230:B239"/>
    <mergeCell ref="C230:E230"/>
    <mergeCell ref="D231:E231"/>
    <mergeCell ref="D233:E233"/>
    <mergeCell ref="D238:E238"/>
    <mergeCell ref="D239:E239"/>
    <mergeCell ref="A218:E218"/>
    <mergeCell ref="A219:A239"/>
    <mergeCell ref="B220:B223"/>
    <mergeCell ref="C220:E220"/>
    <mergeCell ref="D221:E221"/>
    <mergeCell ref="D223:E223"/>
    <mergeCell ref="B224:B228"/>
    <mergeCell ref="C224:E224"/>
    <mergeCell ref="D225:E225"/>
    <mergeCell ref="D226:E226"/>
    <mergeCell ref="B169:E169"/>
    <mergeCell ref="B170:E170"/>
    <mergeCell ref="A161:A165"/>
    <mergeCell ref="C161:E161"/>
    <mergeCell ref="C162:E162"/>
    <mergeCell ref="C163:E163"/>
    <mergeCell ref="C164:E164"/>
    <mergeCell ref="B165:E165"/>
    <mergeCell ref="A166:A169"/>
    <mergeCell ref="B166:E166"/>
    <mergeCell ref="B167:B168"/>
    <mergeCell ref="A155:A160"/>
    <mergeCell ref="B156:B160"/>
    <mergeCell ref="C156:E156"/>
    <mergeCell ref="D157:E157"/>
    <mergeCell ref="D160:E160"/>
    <mergeCell ref="C167:E167"/>
    <mergeCell ref="A150:A154"/>
    <mergeCell ref="C150:E150"/>
    <mergeCell ref="C151:E151"/>
    <mergeCell ref="C152:E152"/>
    <mergeCell ref="C153:E153"/>
    <mergeCell ref="B154:E154"/>
    <mergeCell ref="D141:E141"/>
    <mergeCell ref="D142:E142"/>
    <mergeCell ref="D143:E143"/>
    <mergeCell ref="B145:B149"/>
    <mergeCell ref="C145:E145"/>
    <mergeCell ref="D146:E146"/>
    <mergeCell ref="D147:E147"/>
    <mergeCell ref="D148:E148"/>
    <mergeCell ref="D149:E149"/>
    <mergeCell ref="C113:E113"/>
    <mergeCell ref="A133:E133"/>
    <mergeCell ref="A134:A149"/>
    <mergeCell ref="B135:B138"/>
    <mergeCell ref="C135:E135"/>
    <mergeCell ref="D136:E136"/>
    <mergeCell ref="D138:E138"/>
    <mergeCell ref="B139:B143"/>
    <mergeCell ref="C139:E139"/>
    <mergeCell ref="D140:E140"/>
    <mergeCell ref="A119:A123"/>
    <mergeCell ref="C119:E119"/>
    <mergeCell ref="C120:E120"/>
    <mergeCell ref="C121:E121"/>
    <mergeCell ref="C122:E122"/>
    <mergeCell ref="B123:E123"/>
    <mergeCell ref="D114:E114"/>
    <mergeCell ref="D118:E118"/>
    <mergeCell ref="A107:A111"/>
    <mergeCell ref="C107:E107"/>
    <mergeCell ref="C108:E108"/>
    <mergeCell ref="C109:E109"/>
    <mergeCell ref="C110:E110"/>
    <mergeCell ref="B111:E111"/>
    <mergeCell ref="A112:A118"/>
    <mergeCell ref="B113:B118"/>
    <mergeCell ref="D97:E97"/>
    <mergeCell ref="D98:E98"/>
    <mergeCell ref="B99:B106"/>
    <mergeCell ref="C99:E99"/>
    <mergeCell ref="D100:E100"/>
    <mergeCell ref="D104:E104"/>
    <mergeCell ref="D105:E105"/>
    <mergeCell ref="D106:E106"/>
    <mergeCell ref="A87:E87"/>
    <mergeCell ref="A88:A106"/>
    <mergeCell ref="B89:B93"/>
    <mergeCell ref="C89:E89"/>
    <mergeCell ref="D90:E90"/>
    <mergeCell ref="D93:E93"/>
    <mergeCell ref="B94:B98"/>
    <mergeCell ref="C94:E94"/>
    <mergeCell ref="D95:E95"/>
    <mergeCell ref="D96:E96"/>
    <mergeCell ref="B82:E82"/>
    <mergeCell ref="A77:A81"/>
    <mergeCell ref="B77:E77"/>
    <mergeCell ref="B78:B80"/>
    <mergeCell ref="C78:E78"/>
    <mergeCell ref="C79:C80"/>
    <mergeCell ref="B81:E81"/>
    <mergeCell ref="A71:A76"/>
    <mergeCell ref="B71:B72"/>
    <mergeCell ref="C71:E71"/>
    <mergeCell ref="D72:E72"/>
    <mergeCell ref="C73:E73"/>
    <mergeCell ref="C74:E74"/>
    <mergeCell ref="B76:E76"/>
    <mergeCell ref="C75:E75"/>
    <mergeCell ref="A48:A63"/>
    <mergeCell ref="B49:B63"/>
    <mergeCell ref="C49:E49"/>
    <mergeCell ref="C50:C51"/>
    <mergeCell ref="D50:E50"/>
    <mergeCell ref="C55:C63"/>
    <mergeCell ref="D55:E55"/>
    <mergeCell ref="B14:B28"/>
    <mergeCell ref="A39:A47"/>
    <mergeCell ref="C39:E39"/>
    <mergeCell ref="B42:B44"/>
    <mergeCell ref="C42:E42"/>
    <mergeCell ref="D43:E43"/>
    <mergeCell ref="D44:E44"/>
    <mergeCell ref="C45:E45"/>
    <mergeCell ref="C46:E46"/>
    <mergeCell ref="B47:E47"/>
    <mergeCell ref="B32:B38"/>
    <mergeCell ref="C32:E32"/>
    <mergeCell ref="D33:E33"/>
    <mergeCell ref="C35:C36"/>
    <mergeCell ref="D35:E35"/>
    <mergeCell ref="D37:E37"/>
    <mergeCell ref="D38:E38"/>
    <mergeCell ref="D16:E16"/>
    <mergeCell ref="D13:E13"/>
    <mergeCell ref="C21:C28"/>
    <mergeCell ref="D21:E21"/>
    <mergeCell ref="C18:C20"/>
    <mergeCell ref="D18:E18"/>
    <mergeCell ref="A2:I2"/>
    <mergeCell ref="A3:I3"/>
    <mergeCell ref="A7:E7"/>
    <mergeCell ref="A8:A38"/>
    <mergeCell ref="B9:B13"/>
    <mergeCell ref="C9:E9"/>
    <mergeCell ref="D10:E10"/>
    <mergeCell ref="C14:E14"/>
    <mergeCell ref="D15:E15"/>
    <mergeCell ref="C16:C17"/>
    <mergeCell ref="A174:B174"/>
    <mergeCell ref="C174:E174"/>
    <mergeCell ref="A175:E175"/>
    <mergeCell ref="A176:A192"/>
    <mergeCell ref="B177:B180"/>
    <mergeCell ref="C177:E177"/>
    <mergeCell ref="D178:E178"/>
    <mergeCell ref="D180:E180"/>
    <mergeCell ref="B181:B185"/>
    <mergeCell ref="D185:E185"/>
    <mergeCell ref="B197:E197"/>
    <mergeCell ref="B186:B192"/>
    <mergeCell ref="C186:E186"/>
    <mergeCell ref="D187:E187"/>
    <mergeCell ref="D189:E189"/>
    <mergeCell ref="D191:E191"/>
    <mergeCell ref="D192:E192"/>
    <mergeCell ref="A198:A203"/>
    <mergeCell ref="B199:B203"/>
    <mergeCell ref="C199:E199"/>
    <mergeCell ref="D200:E200"/>
    <mergeCell ref="D203:E203"/>
    <mergeCell ref="A193:A197"/>
    <mergeCell ref="C193:E193"/>
    <mergeCell ref="C194:E194"/>
    <mergeCell ref="C195:E195"/>
    <mergeCell ref="C196:E196"/>
    <mergeCell ref="B209:E209"/>
    <mergeCell ref="C210:E210"/>
    <mergeCell ref="B212:E212"/>
    <mergeCell ref="B213:E213"/>
    <mergeCell ref="A209:A212"/>
    <mergeCell ref="C181:E181"/>
    <mergeCell ref="D182:E182"/>
    <mergeCell ref="D183:E183"/>
    <mergeCell ref="D184:E184"/>
    <mergeCell ref="B210:B211"/>
    <mergeCell ref="A204:A208"/>
    <mergeCell ref="C204:E204"/>
    <mergeCell ref="C205:E205"/>
    <mergeCell ref="C206:E206"/>
    <mergeCell ref="C207:E207"/>
    <mergeCell ref="B208:E208"/>
  </mergeCells>
  <printOptions/>
  <pageMargins left="0.2755905511811024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&amp;R&amp;"Arial,Félkövér"&amp;8 8.sz.mell. Solymár NK.Önk.
&amp;"Arial,Normál"2019. évi költésgvetési rendeletéhez</oddHeader>
    <oddFooter>&amp;L&amp;"Arial,Normál"&amp;8&amp;D&amp;C&amp;"Arial,Normál"&amp;8&amp;N/&amp;P&amp;R&amp;"Arial,Normál"&amp;8&amp;F</oddFooter>
  </headerFooter>
  <rowBreaks count="5" manualBreakCount="5">
    <brk id="47" max="255" man="1"/>
    <brk id="85" max="255" man="1"/>
    <brk id="130" max="255" man="1"/>
    <brk id="172" max="255" man="1"/>
    <brk id="21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91"/>
  <sheetViews>
    <sheetView workbookViewId="0" topLeftCell="A46">
      <selection activeCell="E65" sqref="E65"/>
    </sheetView>
  </sheetViews>
  <sheetFormatPr defaultColWidth="9.00390625" defaultRowHeight="12.75"/>
  <cols>
    <col min="1" max="1" width="8.625" style="193" customWidth="1"/>
    <col min="2" max="2" width="35.75390625" style="193" customWidth="1"/>
    <col min="3" max="3" width="11.125" style="193" customWidth="1"/>
    <col min="4" max="4" width="15.00390625" style="193" customWidth="1"/>
    <col min="5" max="5" width="13.75390625" style="193" customWidth="1"/>
    <col min="6" max="6" width="14.75390625" style="193" customWidth="1"/>
    <col min="7" max="7" width="9.125" style="193" customWidth="1"/>
    <col min="8" max="8" width="10.125" style="193" bestFit="1" customWidth="1"/>
    <col min="9" max="16384" width="9.125" style="193" customWidth="1"/>
  </cols>
  <sheetData>
    <row r="1" spans="1:6" ht="16.5" customHeight="1">
      <c r="A1" s="916" t="s">
        <v>658</v>
      </c>
      <c r="B1" s="916"/>
      <c r="C1" s="916"/>
      <c r="D1" s="916"/>
      <c r="E1" s="916"/>
      <c r="F1" s="916"/>
    </row>
    <row r="2" spans="1:6" ht="16.5" customHeight="1">
      <c r="A2" s="916" t="s">
        <v>126</v>
      </c>
      <c r="B2" s="916"/>
      <c r="C2" s="916"/>
      <c r="D2" s="916"/>
      <c r="E2" s="916"/>
      <c r="F2" s="916"/>
    </row>
    <row r="3" spans="1:6" ht="12.75">
      <c r="A3" s="197"/>
      <c r="B3" s="197"/>
      <c r="C3" s="283"/>
      <c r="D3" s="242"/>
      <c r="E3" s="242"/>
      <c r="F3" s="242"/>
    </row>
    <row r="4" spans="1:6" ht="12.75">
      <c r="A4" s="288"/>
      <c r="B4" s="288"/>
      <c r="C4" s="289"/>
      <c r="D4" s="290"/>
      <c r="F4" s="290"/>
    </row>
    <row r="5" spans="1:6" ht="13.5" thickBot="1">
      <c r="A5" s="197"/>
      <c r="B5" s="197"/>
      <c r="C5" s="283"/>
      <c r="D5" s="290"/>
      <c r="E5" s="290"/>
      <c r="F5" s="401" t="s">
        <v>524</v>
      </c>
    </row>
    <row r="6" spans="1:6" ht="12.75">
      <c r="A6" s="925" t="s">
        <v>53</v>
      </c>
      <c r="B6" s="926"/>
      <c r="C6" s="1038" t="s">
        <v>290</v>
      </c>
      <c r="D6" s="791" t="s">
        <v>647</v>
      </c>
      <c r="E6" s="292" t="s">
        <v>659</v>
      </c>
      <c r="F6" s="1051" t="s">
        <v>166</v>
      </c>
    </row>
    <row r="7" spans="1:6" ht="13.5" thickBot="1">
      <c r="A7" s="928"/>
      <c r="B7" s="929"/>
      <c r="C7" s="1039"/>
      <c r="D7" s="792" t="s">
        <v>178</v>
      </c>
      <c r="E7" s="790" t="s">
        <v>178</v>
      </c>
      <c r="F7" s="1052"/>
    </row>
    <row r="8" spans="1:6" ht="12.75">
      <c r="A8" s="1040" t="s">
        <v>12</v>
      </c>
      <c r="B8" s="1041"/>
      <c r="C8" s="1041"/>
      <c r="D8" s="1042"/>
      <c r="E8" s="789"/>
      <c r="F8" s="658"/>
    </row>
    <row r="9" spans="1:6" ht="12.75">
      <c r="A9" s="1043" t="s">
        <v>127</v>
      </c>
      <c r="B9" s="1044"/>
      <c r="C9" s="1044"/>
      <c r="D9" s="1045"/>
      <c r="E9" s="626"/>
      <c r="F9" s="627"/>
    </row>
    <row r="10" spans="1:6" ht="12.75">
      <c r="A10" s="628" t="s">
        <v>55</v>
      </c>
      <c r="B10" s="629" t="s">
        <v>278</v>
      </c>
      <c r="C10" s="630"/>
      <c r="D10" s="631">
        <f>SUM(D11,D16)</f>
        <v>732227376</v>
      </c>
      <c r="E10" s="631">
        <f>SUM(E11,E16)</f>
        <v>812067607</v>
      </c>
      <c r="F10" s="632">
        <f>SUM(E10/D10)</f>
        <v>1.1090374842800197</v>
      </c>
    </row>
    <row r="11" spans="1:6" s="350" customFormat="1" ht="12.75">
      <c r="A11" s="633" t="s">
        <v>55</v>
      </c>
      <c r="B11" s="161" t="s">
        <v>279</v>
      </c>
      <c r="C11" s="634" t="s">
        <v>495</v>
      </c>
      <c r="D11" s="635">
        <f>SUM(D12:D15)</f>
        <v>727612378</v>
      </c>
      <c r="E11" s="635">
        <f>SUM(E12:E15)</f>
        <v>806710412</v>
      </c>
      <c r="F11" s="636">
        <f>SUM(E11/D11)</f>
        <v>1.1087090274871603</v>
      </c>
    </row>
    <row r="12" spans="1:6" ht="12.75">
      <c r="A12" s="100" t="s">
        <v>55</v>
      </c>
      <c r="B12" s="101" t="s">
        <v>54</v>
      </c>
      <c r="C12" s="794"/>
      <c r="D12" s="796">
        <f>SUM('3.INTÉZMÉNYEK BEV.'!E74)</f>
        <v>241304943</v>
      </c>
      <c r="E12" s="637">
        <f>SUM('3.INTÉZMÉNYEK BEV.'!F74)</f>
        <v>267211304</v>
      </c>
      <c r="F12" s="638">
        <f>SUM(E12/D12)</f>
        <v>1.1073594294336524</v>
      </c>
    </row>
    <row r="13" spans="1:6" ht="12.75">
      <c r="A13" s="100" t="s">
        <v>56</v>
      </c>
      <c r="B13" s="101" t="s">
        <v>280</v>
      </c>
      <c r="C13" s="794"/>
      <c r="D13" s="796">
        <f>SUM('3.INTÉZMÉNYEK BEV.'!E114)</f>
        <v>95079029</v>
      </c>
      <c r="E13" s="637">
        <f>SUM('3.INTÉZMÉNYEK BEV.'!F114)</f>
        <v>99972545</v>
      </c>
      <c r="F13" s="638">
        <f aca="true" t="shared" si="0" ref="F13:F19">SUM(E13/D13)</f>
        <v>1.051467879420603</v>
      </c>
    </row>
    <row r="14" spans="1:6" ht="12.75">
      <c r="A14" s="100" t="s">
        <v>57</v>
      </c>
      <c r="B14" s="101" t="s">
        <v>281</v>
      </c>
      <c r="C14" s="794"/>
      <c r="D14" s="796">
        <f>SUM('3.INTÉZMÉNYEK BEV.'!E154)</f>
        <v>87086802</v>
      </c>
      <c r="E14" s="637">
        <f>SUM('3.INTÉZMÉNYEK BEV.'!F154)</f>
        <v>100189281</v>
      </c>
      <c r="F14" s="638">
        <f t="shared" si="0"/>
        <v>1.1504530962108357</v>
      </c>
    </row>
    <row r="15" spans="1:6" ht="12.75">
      <c r="A15" s="100" t="s">
        <v>114</v>
      </c>
      <c r="B15" s="101" t="s">
        <v>510</v>
      </c>
      <c r="C15" s="794"/>
      <c r="D15" s="796">
        <f>SUM('3.INTÉZMÉNYEK BEV.'!E194)</f>
        <v>304141604</v>
      </c>
      <c r="E15" s="637">
        <f>SUM('3.INTÉZMÉNYEK BEV.'!F194)</f>
        <v>339337282</v>
      </c>
      <c r="F15" s="638">
        <f t="shared" si="0"/>
        <v>1.1157213532680652</v>
      </c>
    </row>
    <row r="16" spans="1:6" ht="12.75">
      <c r="A16" s="633" t="s">
        <v>56</v>
      </c>
      <c r="B16" s="161" t="s">
        <v>282</v>
      </c>
      <c r="C16" s="795" t="s">
        <v>496</v>
      </c>
      <c r="D16" s="797">
        <f>SUM(D17:D20)</f>
        <v>4614998</v>
      </c>
      <c r="E16" s="635">
        <f>SUM(E17:E20)</f>
        <v>5357195</v>
      </c>
      <c r="F16" s="639">
        <f t="shared" si="0"/>
        <v>1.1608228215916887</v>
      </c>
    </row>
    <row r="17" spans="1:9" ht="12.75">
      <c r="A17" s="100" t="s">
        <v>55</v>
      </c>
      <c r="B17" s="101" t="s">
        <v>54</v>
      </c>
      <c r="C17" s="794"/>
      <c r="D17" s="796">
        <f>SUM('3.INTÉZMÉNYEK BEV.'!E75)</f>
        <v>4589598</v>
      </c>
      <c r="E17" s="637">
        <f>SUM('3.INTÉZMÉNYEK BEV.'!F75)</f>
        <v>4523186</v>
      </c>
      <c r="F17" s="638">
        <f t="shared" si="0"/>
        <v>0.9855298873670417</v>
      </c>
      <c r="I17" s="459"/>
    </row>
    <row r="18" spans="1:6" ht="12.75">
      <c r="A18" s="100" t="s">
        <v>56</v>
      </c>
      <c r="B18" s="101" t="s">
        <v>280</v>
      </c>
      <c r="C18" s="794"/>
      <c r="D18" s="796">
        <f>SUM('3.INTÉZMÉNYEK BEV.'!E115)</f>
        <v>0</v>
      </c>
      <c r="E18" s="637">
        <f>SUM('3.INTÉZMÉNYEK BEV.'!F115)</f>
        <v>0</v>
      </c>
      <c r="F18" s="638"/>
    </row>
    <row r="19" spans="1:6" ht="12.75">
      <c r="A19" s="100" t="s">
        <v>57</v>
      </c>
      <c r="B19" s="101" t="s">
        <v>281</v>
      </c>
      <c r="C19" s="794"/>
      <c r="D19" s="796">
        <f>SUM('3.INTÉZMÉNYEK BEV.'!E155)</f>
        <v>25400</v>
      </c>
      <c r="E19" s="637">
        <f>SUM('3.INTÉZMÉNYEK BEV.'!F155)</f>
        <v>334010</v>
      </c>
      <c r="F19" s="638">
        <f t="shared" si="0"/>
        <v>13.15</v>
      </c>
    </row>
    <row r="20" spans="1:6" ht="12.75">
      <c r="A20" s="100" t="s">
        <v>114</v>
      </c>
      <c r="B20" s="101" t="s">
        <v>510</v>
      </c>
      <c r="C20" s="794"/>
      <c r="D20" s="796">
        <f>SUM('3.INTÉZMÉNYEK BEV.'!E195)</f>
        <v>0</v>
      </c>
      <c r="E20" s="637">
        <f>SUM('3.INTÉZMÉNYEK BEV.'!F195)</f>
        <v>499999</v>
      </c>
      <c r="F20" s="638"/>
    </row>
    <row r="21" spans="1:6" ht="12.75">
      <c r="A21" s="640" t="s">
        <v>55</v>
      </c>
      <c r="B21" s="498" t="s">
        <v>133</v>
      </c>
      <c r="C21" s="337"/>
      <c r="D21" s="338"/>
      <c r="E21" s="641"/>
      <c r="F21" s="340"/>
    </row>
    <row r="22" spans="1:6" ht="12.75">
      <c r="A22" s="1046" t="s">
        <v>8</v>
      </c>
      <c r="B22" s="1047"/>
      <c r="C22" s="1047"/>
      <c r="D22" s="1048"/>
      <c r="E22" s="642"/>
      <c r="F22" s="643"/>
    </row>
    <row r="23" spans="1:6" ht="12.75">
      <c r="A23" s="644" t="s">
        <v>55</v>
      </c>
      <c r="B23" s="645" t="s">
        <v>38</v>
      </c>
      <c r="C23" s="324"/>
      <c r="D23" s="325">
        <f>SUM(D24:D24)</f>
        <v>0</v>
      </c>
      <c r="E23" s="646">
        <f>SUM(E24:E24)</f>
        <v>0</v>
      </c>
      <c r="F23" s="307"/>
    </row>
    <row r="24" spans="1:6" ht="12.75">
      <c r="A24" s="647" t="s">
        <v>55</v>
      </c>
      <c r="B24" s="215"/>
      <c r="C24" s="412"/>
      <c r="D24" s="329"/>
      <c r="E24" s="648"/>
      <c r="F24" s="649"/>
    </row>
    <row r="25" spans="1:6" ht="25.5">
      <c r="A25" s="644" t="s">
        <v>56</v>
      </c>
      <c r="B25" s="645" t="s">
        <v>2</v>
      </c>
      <c r="C25" s="324"/>
      <c r="D25" s="325">
        <f>SUM(D26:D26)</f>
        <v>0</v>
      </c>
      <c r="E25" s="646">
        <f>SUM(E26:E26)</f>
        <v>0</v>
      </c>
      <c r="F25" s="307"/>
    </row>
    <row r="26" spans="1:6" ht="12.75">
      <c r="A26" s="647" t="s">
        <v>55</v>
      </c>
      <c r="B26" s="650"/>
      <c r="C26" s="412"/>
      <c r="D26" s="329"/>
      <c r="E26" s="648"/>
      <c r="F26" s="649"/>
    </row>
    <row r="27" spans="1:6" ht="25.5">
      <c r="A27" s="644" t="s">
        <v>57</v>
      </c>
      <c r="B27" s="645" t="s">
        <v>131</v>
      </c>
      <c r="C27" s="324"/>
      <c r="D27" s="325">
        <f>SUM(D28:D28)</f>
        <v>0</v>
      </c>
      <c r="E27" s="646">
        <f>SUM(E28:E28)</f>
        <v>0</v>
      </c>
      <c r="F27" s="307"/>
    </row>
    <row r="28" spans="1:6" ht="12.75">
      <c r="A28" s="647" t="s">
        <v>55</v>
      </c>
      <c r="B28" s="216"/>
      <c r="C28" s="412"/>
      <c r="D28" s="329"/>
      <c r="E28" s="648"/>
      <c r="F28" s="649"/>
    </row>
    <row r="29" spans="1:6" ht="12.75">
      <c r="A29" s="644" t="s">
        <v>114</v>
      </c>
      <c r="B29" s="645" t="s">
        <v>660</v>
      </c>
      <c r="C29" s="324" t="s">
        <v>472</v>
      </c>
      <c r="D29" s="325">
        <f>SUM(D30:D33)</f>
        <v>29496605</v>
      </c>
      <c r="E29" s="646">
        <f>SUM(E30:E33)</f>
        <v>31827378</v>
      </c>
      <c r="F29" s="639">
        <f>SUM(E29/D29)</f>
        <v>1.0790183480437834</v>
      </c>
    </row>
    <row r="30" spans="1:6" ht="12.75">
      <c r="A30" s="647" t="s">
        <v>55</v>
      </c>
      <c r="B30" s="216" t="s">
        <v>498</v>
      </c>
      <c r="C30" s="412" t="s">
        <v>472</v>
      </c>
      <c r="D30" s="329">
        <v>0</v>
      </c>
      <c r="E30" s="648">
        <v>0</v>
      </c>
      <c r="F30" s="638"/>
    </row>
    <row r="31" spans="1:6" ht="12.75">
      <c r="A31" s="647" t="s">
        <v>56</v>
      </c>
      <c r="B31" s="216" t="s">
        <v>499</v>
      </c>
      <c r="C31" s="412" t="s">
        <v>472</v>
      </c>
      <c r="D31" s="767">
        <v>4000000</v>
      </c>
      <c r="E31" s="648">
        <v>4000000</v>
      </c>
      <c r="F31" s="638">
        <f>SUM(E31/D31)</f>
        <v>1</v>
      </c>
    </row>
    <row r="32" spans="1:6" ht="25.5">
      <c r="A32" s="647" t="s">
        <v>57</v>
      </c>
      <c r="B32" s="216" t="s">
        <v>239</v>
      </c>
      <c r="C32" s="412" t="s">
        <v>472</v>
      </c>
      <c r="D32" s="648">
        <v>25161605</v>
      </c>
      <c r="E32" s="648">
        <v>27492378</v>
      </c>
      <c r="F32" s="638">
        <f>SUM(E32/D32)</f>
        <v>1.0926321274020476</v>
      </c>
    </row>
    <row r="33" spans="1:6" ht="12.75">
      <c r="A33" s="647" t="s">
        <v>114</v>
      </c>
      <c r="B33" s="216" t="s">
        <v>648</v>
      </c>
      <c r="C33" s="412" t="s">
        <v>649</v>
      </c>
      <c r="D33" s="329">
        <v>335000</v>
      </c>
      <c r="E33" s="648">
        <v>335000</v>
      </c>
      <c r="F33" s="638"/>
    </row>
    <row r="34" spans="1:6" ht="12.75">
      <c r="A34" s="1049" t="s">
        <v>85</v>
      </c>
      <c r="B34" s="1050"/>
      <c r="C34" s="337"/>
      <c r="D34" s="338">
        <f>SUM(D23,D25,D27,D29)</f>
        <v>29496605</v>
      </c>
      <c r="E34" s="641">
        <f>SUM(E23,E25,E27,E29)</f>
        <v>31827378</v>
      </c>
      <c r="F34" s="632">
        <f>SUM(E34/D34)</f>
        <v>1.0790183480437834</v>
      </c>
    </row>
    <row r="35" spans="1:6" ht="12.75">
      <c r="A35" s="1053" t="s">
        <v>9</v>
      </c>
      <c r="B35" s="1054"/>
      <c r="C35" s="1054"/>
      <c r="D35" s="1055"/>
      <c r="E35" s="651"/>
      <c r="F35" s="652"/>
    </row>
    <row r="36" spans="1:6" ht="12.75">
      <c r="A36" s="653" t="s">
        <v>55</v>
      </c>
      <c r="B36" s="563" t="s">
        <v>38</v>
      </c>
      <c r="C36" s="324"/>
      <c r="D36" s="325">
        <f>SUM(D37:D37)</f>
        <v>0</v>
      </c>
      <c r="E36" s="646">
        <f>SUM(E37:E37)</f>
        <v>0</v>
      </c>
      <c r="F36" s="307"/>
    </row>
    <row r="37" spans="1:6" ht="12.75">
      <c r="A37" s="647" t="s">
        <v>55</v>
      </c>
      <c r="B37" s="215"/>
      <c r="C37" s="412"/>
      <c r="D37" s="329"/>
      <c r="E37" s="648"/>
      <c r="F37" s="649"/>
    </row>
    <row r="38" spans="1:6" ht="12.75">
      <c r="A38" s="653" t="s">
        <v>56</v>
      </c>
      <c r="B38" s="563" t="s">
        <v>21</v>
      </c>
      <c r="C38" s="324"/>
      <c r="D38" s="325">
        <f>SUM(D39:D39)</f>
        <v>0</v>
      </c>
      <c r="E38" s="646">
        <f>SUM(E39:E39)</f>
        <v>0</v>
      </c>
      <c r="F38" s="307"/>
    </row>
    <row r="39" spans="1:6" ht="12.75">
      <c r="A39" s="647" t="s">
        <v>55</v>
      </c>
      <c r="B39" s="216"/>
      <c r="C39" s="412"/>
      <c r="D39" s="329"/>
      <c r="E39" s="648"/>
      <c r="F39" s="649"/>
    </row>
    <row r="40" spans="1:6" ht="25.5">
      <c r="A40" s="653" t="s">
        <v>57</v>
      </c>
      <c r="B40" s="645" t="s">
        <v>2</v>
      </c>
      <c r="C40" s="324"/>
      <c r="D40" s="325">
        <f>SUM(D41:D41)</f>
        <v>0</v>
      </c>
      <c r="E40" s="646">
        <f>SUM(E41:E41)</f>
        <v>0</v>
      </c>
      <c r="F40" s="307"/>
    </row>
    <row r="41" spans="1:6" ht="12.75">
      <c r="A41" s="647" t="s">
        <v>55</v>
      </c>
      <c r="B41" s="216"/>
      <c r="C41" s="412"/>
      <c r="D41" s="329"/>
      <c r="E41" s="648"/>
      <c r="F41" s="649"/>
    </row>
    <row r="42" spans="1:6" ht="25.5">
      <c r="A42" s="653" t="s">
        <v>114</v>
      </c>
      <c r="B42" s="563" t="s">
        <v>131</v>
      </c>
      <c r="C42" s="324"/>
      <c r="D42" s="325">
        <f>SUM(D43:D43)</f>
        <v>0</v>
      </c>
      <c r="E42" s="646">
        <f>SUM(E43:E43)</f>
        <v>0</v>
      </c>
      <c r="F42" s="307"/>
    </row>
    <row r="43" spans="1:6" ht="12.75">
      <c r="A43" s="647" t="s">
        <v>55</v>
      </c>
      <c r="B43" s="216"/>
      <c r="C43" s="412"/>
      <c r="D43" s="329"/>
      <c r="E43" s="648"/>
      <c r="F43" s="649"/>
    </row>
    <row r="44" spans="1:9" ht="13.5" thickBot="1">
      <c r="A44" s="1056" t="s">
        <v>71</v>
      </c>
      <c r="B44" s="1057"/>
      <c r="C44" s="654"/>
      <c r="D44" s="655">
        <f>SUM(D36,D38,D40,D42)</f>
        <v>0</v>
      </c>
      <c r="E44" s="656">
        <f>SUM(E36,E38,E40,E42)</f>
        <v>0</v>
      </c>
      <c r="F44" s="349"/>
      <c r="I44" s="459"/>
    </row>
    <row r="45" spans="1:6" ht="13.5" thickBot="1">
      <c r="A45" s="1033" t="s">
        <v>10</v>
      </c>
      <c r="B45" s="1034"/>
      <c r="C45" s="282"/>
      <c r="D45" s="657">
        <f>SUM(D34,D44,D21,D10,)</f>
        <v>761723981</v>
      </c>
      <c r="E45" s="657">
        <f>SUM(E34,E44,E21,E10)</f>
        <v>843894985</v>
      </c>
      <c r="F45" s="353">
        <f>SUM(E45/D45)</f>
        <v>1.1078750387930874</v>
      </c>
    </row>
    <row r="46" spans="1:6" ht="12.75">
      <c r="A46" s="1035" t="s">
        <v>13</v>
      </c>
      <c r="B46" s="1036"/>
      <c r="C46" s="1036"/>
      <c r="D46" s="1037"/>
      <c r="E46" s="625"/>
      <c r="F46" s="658"/>
    </row>
    <row r="47" spans="1:6" ht="12.75">
      <c r="A47" s="1058" t="s">
        <v>11</v>
      </c>
      <c r="B47" s="1059"/>
      <c r="C47" s="1059"/>
      <c r="D47" s="1060"/>
      <c r="E47" s="642"/>
      <c r="F47" s="643"/>
    </row>
    <row r="48" spans="1:6" ht="25.5">
      <c r="A48" s="659" t="s">
        <v>55</v>
      </c>
      <c r="B48" s="563" t="s">
        <v>132</v>
      </c>
      <c r="C48" s="324"/>
      <c r="D48" s="325">
        <f>SUM(D49:D49)</f>
        <v>0</v>
      </c>
      <c r="E48" s="646">
        <f>SUM(E49:E49)</f>
        <v>0</v>
      </c>
      <c r="F48" s="307"/>
    </row>
    <row r="49" spans="1:6" ht="12.75">
      <c r="A49" s="647" t="s">
        <v>55</v>
      </c>
      <c r="B49" s="215"/>
      <c r="C49" s="412"/>
      <c r="D49" s="329"/>
      <c r="E49" s="648"/>
      <c r="F49" s="649"/>
    </row>
    <row r="50" spans="1:6" ht="12.75">
      <c r="A50" s="659" t="s">
        <v>56</v>
      </c>
      <c r="B50" s="563" t="s">
        <v>72</v>
      </c>
      <c r="C50" s="324"/>
      <c r="D50" s="325">
        <f>SUM(D51:D51)</f>
        <v>0</v>
      </c>
      <c r="E50" s="646">
        <f>SUM(E51:E51)</f>
        <v>0</v>
      </c>
      <c r="F50" s="307"/>
    </row>
    <row r="51" spans="1:6" ht="12.75">
      <c r="A51" s="647" t="s">
        <v>55</v>
      </c>
      <c r="B51" s="215"/>
      <c r="C51" s="412"/>
      <c r="D51" s="329"/>
      <c r="E51" s="648"/>
      <c r="F51" s="649"/>
    </row>
    <row r="52" spans="1:6" ht="12.75">
      <c r="A52" s="653" t="s">
        <v>57</v>
      </c>
      <c r="B52" s="563" t="s">
        <v>73</v>
      </c>
      <c r="C52" s="324"/>
      <c r="D52" s="325">
        <f>SUM(D53:D57)</f>
        <v>125613600</v>
      </c>
      <c r="E52" s="646">
        <f>SUM(E53:E57)</f>
        <v>142813600</v>
      </c>
      <c r="F52" s="307">
        <f aca="true" t="shared" si="1" ref="F52:F71">SUM(E52/D52)</f>
        <v>1.1369278485769057</v>
      </c>
    </row>
    <row r="53" spans="1:6" ht="12.75">
      <c r="A53" s="660" t="s">
        <v>55</v>
      </c>
      <c r="B53" s="661" t="s">
        <v>464</v>
      </c>
      <c r="C53" s="662" t="s">
        <v>475</v>
      </c>
      <c r="D53" s="648">
        <v>107800000</v>
      </c>
      <c r="E53" s="648">
        <v>123000000</v>
      </c>
      <c r="F53" s="649">
        <f>SUM(E53/D53)</f>
        <v>1.1410018552875696</v>
      </c>
    </row>
    <row r="54" spans="1:6" ht="12.75">
      <c r="A54" s="660" t="s">
        <v>56</v>
      </c>
      <c r="B54" s="650" t="s">
        <v>661</v>
      </c>
      <c r="C54" s="662" t="s">
        <v>475</v>
      </c>
      <c r="D54" s="648">
        <v>0</v>
      </c>
      <c r="E54" s="648">
        <v>0</v>
      </c>
      <c r="F54" s="649"/>
    </row>
    <row r="55" spans="1:6" ht="12.75">
      <c r="A55" s="660" t="s">
        <v>57</v>
      </c>
      <c r="B55" s="650" t="s">
        <v>619</v>
      </c>
      <c r="C55" s="662" t="s">
        <v>475</v>
      </c>
      <c r="D55" s="648">
        <v>2000000</v>
      </c>
      <c r="E55" s="648">
        <v>4000000</v>
      </c>
      <c r="F55" s="649"/>
    </row>
    <row r="56" spans="1:6" ht="25.5">
      <c r="A56" s="660" t="s">
        <v>114</v>
      </c>
      <c r="B56" s="650" t="s">
        <v>588</v>
      </c>
      <c r="C56" s="662" t="s">
        <v>475</v>
      </c>
      <c r="D56" s="648">
        <v>4800000</v>
      </c>
      <c r="E56" s="648">
        <v>4800000</v>
      </c>
      <c r="F56" s="649">
        <f t="shared" si="1"/>
        <v>1</v>
      </c>
    </row>
    <row r="57" spans="1:6" ht="12.75">
      <c r="A57" s="660" t="s">
        <v>115</v>
      </c>
      <c r="B57" s="661" t="s">
        <v>650</v>
      </c>
      <c r="C57" s="662" t="s">
        <v>610</v>
      </c>
      <c r="D57" s="648">
        <v>11013600</v>
      </c>
      <c r="E57" s="648">
        <v>11013600</v>
      </c>
      <c r="F57" s="649">
        <f t="shared" si="1"/>
        <v>1</v>
      </c>
    </row>
    <row r="58" spans="1:6" ht="12.75">
      <c r="A58" s="659" t="s">
        <v>114</v>
      </c>
      <c r="B58" s="390" t="s">
        <v>74</v>
      </c>
      <c r="C58" s="324"/>
      <c r="D58" s="664">
        <f>SUM(D59)</f>
        <v>0</v>
      </c>
      <c r="E58" s="646">
        <f>SUM(E59)</f>
        <v>0</v>
      </c>
      <c r="F58" s="307"/>
    </row>
    <row r="59" spans="1:6" ht="12.75">
      <c r="A59" s="660" t="s">
        <v>55</v>
      </c>
      <c r="B59" s="204" t="s">
        <v>235</v>
      </c>
      <c r="C59" s="412" t="s">
        <v>476</v>
      </c>
      <c r="D59" s="663">
        <v>0</v>
      </c>
      <c r="E59" s="648">
        <v>0</v>
      </c>
      <c r="F59" s="649"/>
    </row>
    <row r="60" spans="1:6" ht="12.75">
      <c r="A60" s="653" t="s">
        <v>115</v>
      </c>
      <c r="B60" s="390" t="s">
        <v>75</v>
      </c>
      <c r="C60" s="324"/>
      <c r="D60" s="664">
        <f>SUM(D61:D70)</f>
        <v>33896920</v>
      </c>
      <c r="E60" s="664">
        <f>SUM(E61:E70)</f>
        <v>33896920</v>
      </c>
      <c r="F60" s="307">
        <f t="shared" si="1"/>
        <v>1</v>
      </c>
    </row>
    <row r="61" spans="1:6" ht="12.75">
      <c r="A61" s="660" t="s">
        <v>55</v>
      </c>
      <c r="B61" s="665" t="s">
        <v>236</v>
      </c>
      <c r="C61" s="662" t="s">
        <v>611</v>
      </c>
      <c r="D61" s="648">
        <v>12136920</v>
      </c>
      <c r="E61" s="648">
        <v>12136920</v>
      </c>
      <c r="F61" s="649">
        <f t="shared" si="1"/>
        <v>1</v>
      </c>
    </row>
    <row r="62" spans="1:6" ht="12.75">
      <c r="A62" s="660" t="s">
        <v>56</v>
      </c>
      <c r="B62" s="665" t="s">
        <v>245</v>
      </c>
      <c r="C62" s="1063" t="s">
        <v>474</v>
      </c>
      <c r="D62" s="648">
        <v>1200000</v>
      </c>
      <c r="E62" s="648">
        <v>1200000</v>
      </c>
      <c r="F62" s="649">
        <f t="shared" si="1"/>
        <v>1</v>
      </c>
    </row>
    <row r="63" spans="1:8" ht="12.75">
      <c r="A63" s="660" t="s">
        <v>57</v>
      </c>
      <c r="B63" s="665" t="s">
        <v>246</v>
      </c>
      <c r="C63" s="1064"/>
      <c r="D63" s="648">
        <v>1300000</v>
      </c>
      <c r="E63" s="648">
        <v>1300000</v>
      </c>
      <c r="F63" s="649">
        <f t="shared" si="1"/>
        <v>1</v>
      </c>
      <c r="H63" s="459"/>
    </row>
    <row r="64" spans="1:6" ht="12.75">
      <c r="A64" s="660" t="s">
        <v>114</v>
      </c>
      <c r="B64" s="665" t="s">
        <v>651</v>
      </c>
      <c r="C64" s="1064"/>
      <c r="D64" s="648">
        <v>200000</v>
      </c>
      <c r="E64" s="648">
        <v>200000</v>
      </c>
      <c r="F64" s="649"/>
    </row>
    <row r="65" spans="1:6" ht="12.75">
      <c r="A65" s="660" t="s">
        <v>115</v>
      </c>
      <c r="B65" s="665" t="s">
        <v>237</v>
      </c>
      <c r="C65" s="1064"/>
      <c r="D65" s="648">
        <v>2500000</v>
      </c>
      <c r="E65" s="648">
        <v>2500000</v>
      </c>
      <c r="F65" s="649">
        <f t="shared" si="1"/>
        <v>1</v>
      </c>
    </row>
    <row r="66" spans="1:6" ht="12.75">
      <c r="A66" s="660" t="s">
        <v>62</v>
      </c>
      <c r="B66" s="665" t="s">
        <v>589</v>
      </c>
      <c r="C66" s="1064"/>
      <c r="D66" s="648">
        <v>240000</v>
      </c>
      <c r="E66" s="648">
        <v>240000</v>
      </c>
      <c r="F66" s="649"/>
    </row>
    <row r="67" spans="1:6" ht="12.75">
      <c r="A67" s="660" t="s">
        <v>64</v>
      </c>
      <c r="B67" s="665" t="s">
        <v>590</v>
      </c>
      <c r="C67" s="1064"/>
      <c r="D67" s="648">
        <v>320000</v>
      </c>
      <c r="E67" s="648">
        <v>320000</v>
      </c>
      <c r="F67" s="649"/>
    </row>
    <row r="68" spans="1:6" ht="12.75">
      <c r="A68" s="660" t="s">
        <v>66</v>
      </c>
      <c r="B68" s="665" t="s">
        <v>591</v>
      </c>
      <c r="C68" s="1064"/>
      <c r="D68" s="648">
        <v>400000</v>
      </c>
      <c r="E68" s="648">
        <v>400000</v>
      </c>
      <c r="F68" s="649"/>
    </row>
    <row r="69" spans="1:6" ht="12.75">
      <c r="A69" s="660" t="s">
        <v>67</v>
      </c>
      <c r="B69" s="665" t="s">
        <v>592</v>
      </c>
      <c r="C69" s="1064"/>
      <c r="D69" s="648">
        <v>600000</v>
      </c>
      <c r="E69" s="648">
        <v>600000</v>
      </c>
      <c r="F69" s="649"/>
    </row>
    <row r="70" spans="1:6" ht="12.75">
      <c r="A70" s="660" t="s">
        <v>68</v>
      </c>
      <c r="B70" s="665" t="s">
        <v>238</v>
      </c>
      <c r="C70" s="1064"/>
      <c r="D70" s="663">
        <v>15000000</v>
      </c>
      <c r="E70" s="663">
        <v>15000000</v>
      </c>
      <c r="F70" s="649">
        <f t="shared" si="1"/>
        <v>1</v>
      </c>
    </row>
    <row r="71" spans="1:6" ht="12.75">
      <c r="A71" s="659" t="s">
        <v>62</v>
      </c>
      <c r="B71" s="390" t="s">
        <v>277</v>
      </c>
      <c r="C71" s="324"/>
      <c r="D71" s="664">
        <f>SUM(D72:D73)</f>
        <v>10602000</v>
      </c>
      <c r="E71" s="325">
        <f>SUM(E72:E73)</f>
        <v>5102000</v>
      </c>
      <c r="F71" s="307">
        <f t="shared" si="1"/>
        <v>0.48122995661196</v>
      </c>
    </row>
    <row r="72" spans="1:6" s="350" customFormat="1" ht="12.75">
      <c r="A72" s="660" t="s">
        <v>55</v>
      </c>
      <c r="B72" s="650" t="s">
        <v>233</v>
      </c>
      <c r="C72" s="662" t="s">
        <v>473</v>
      </c>
      <c r="D72" s="648">
        <f>2100000+6000000</f>
        <v>8100000</v>
      </c>
      <c r="E72" s="648">
        <v>4100000</v>
      </c>
      <c r="F72" s="649">
        <f>SUM(E72/D72)</f>
        <v>0.5061728395061729</v>
      </c>
    </row>
    <row r="73" spans="1:6" s="350" customFormat="1" ht="12.75">
      <c r="A73" s="660" t="s">
        <v>56</v>
      </c>
      <c r="B73" s="650" t="s">
        <v>234</v>
      </c>
      <c r="C73" s="662" t="s">
        <v>473</v>
      </c>
      <c r="D73" s="648">
        <f>502000+2000000</f>
        <v>2502000</v>
      </c>
      <c r="E73" s="648">
        <v>1002000</v>
      </c>
      <c r="F73" s="649">
        <f>SUM(E73/D73)</f>
        <v>0.40047961630695444</v>
      </c>
    </row>
    <row r="74" spans="1:6" ht="12.75">
      <c r="A74" s="1049" t="s">
        <v>77</v>
      </c>
      <c r="B74" s="1050"/>
      <c r="C74" s="337"/>
      <c r="D74" s="666">
        <f>SUM(D48,D50,D52,D58,D60,D71)</f>
        <v>170112520</v>
      </c>
      <c r="E74" s="338">
        <f>SUM(E48,E50,E52,E58,E60,E71)</f>
        <v>181812520</v>
      </c>
      <c r="F74" s="340">
        <f>SUM(E74/D74)</f>
        <v>1.0687780064630164</v>
      </c>
    </row>
    <row r="75" spans="1:6" ht="12.75">
      <c r="A75" s="1046" t="s">
        <v>19</v>
      </c>
      <c r="B75" s="1047"/>
      <c r="C75" s="1047"/>
      <c r="D75" s="1048"/>
      <c r="E75" s="642"/>
      <c r="F75" s="643"/>
    </row>
    <row r="76" spans="1:6" ht="25.5">
      <c r="A76" s="659" t="s">
        <v>55</v>
      </c>
      <c r="B76" s="563" t="s">
        <v>132</v>
      </c>
      <c r="C76" s="324"/>
      <c r="D76" s="325">
        <f>SUM(D77:D77)</f>
        <v>0</v>
      </c>
      <c r="E76" s="646">
        <f>SUM(E77:E77)</f>
        <v>0</v>
      </c>
      <c r="F76" s="307"/>
    </row>
    <row r="77" spans="1:6" ht="12.75">
      <c r="A77" s="647" t="s">
        <v>55</v>
      </c>
      <c r="B77" s="216"/>
      <c r="C77" s="412"/>
      <c r="D77" s="329"/>
      <c r="E77" s="648"/>
      <c r="F77" s="649"/>
    </row>
    <row r="78" spans="1:6" ht="12.75">
      <c r="A78" s="659" t="s">
        <v>56</v>
      </c>
      <c r="B78" s="563" t="s">
        <v>72</v>
      </c>
      <c r="C78" s="324"/>
      <c r="D78" s="325">
        <f>SUM(D79:D79)</f>
        <v>0</v>
      </c>
      <c r="E78" s="646">
        <f>SUM(E79:E79)</f>
        <v>0</v>
      </c>
      <c r="F78" s="307"/>
    </row>
    <row r="79" spans="1:6" ht="12.75">
      <c r="A79" s="647" t="s">
        <v>55</v>
      </c>
      <c r="B79" s="215"/>
      <c r="C79" s="412"/>
      <c r="D79" s="329"/>
      <c r="E79" s="648"/>
      <c r="F79" s="649"/>
    </row>
    <row r="80" spans="1:6" ht="12.75">
      <c r="A80" s="653" t="s">
        <v>57</v>
      </c>
      <c r="B80" s="563" t="s">
        <v>73</v>
      </c>
      <c r="C80" s="324"/>
      <c r="D80" s="325">
        <f>SUM(D81:D81)</f>
        <v>0</v>
      </c>
      <c r="E80" s="646">
        <f>SUM(E81:E81)</f>
        <v>0</v>
      </c>
      <c r="F80" s="307"/>
    </row>
    <row r="81" spans="1:6" ht="12.75">
      <c r="A81" s="647" t="s">
        <v>55</v>
      </c>
      <c r="B81" s="650"/>
      <c r="C81" s="667"/>
      <c r="D81" s="329"/>
      <c r="E81" s="648"/>
      <c r="F81" s="649"/>
    </row>
    <row r="82" spans="1:6" ht="12.75">
      <c r="A82" s="659" t="s">
        <v>114</v>
      </c>
      <c r="B82" s="390" t="s">
        <v>74</v>
      </c>
      <c r="C82" s="324"/>
      <c r="D82" s="325">
        <f>SUM(D83:D83)</f>
        <v>0</v>
      </c>
      <c r="E82" s="646">
        <f>SUM(E83:E83)</f>
        <v>0</v>
      </c>
      <c r="F82" s="307"/>
    </row>
    <row r="83" spans="1:6" ht="12.75">
      <c r="A83" s="660" t="s">
        <v>55</v>
      </c>
      <c r="B83" s="204"/>
      <c r="C83" s="412"/>
      <c r="D83" s="329"/>
      <c r="E83" s="648"/>
      <c r="F83" s="649"/>
    </row>
    <row r="84" spans="1:6" ht="12.75">
      <c r="A84" s="659" t="s">
        <v>115</v>
      </c>
      <c r="B84" s="390" t="s">
        <v>75</v>
      </c>
      <c r="C84" s="324"/>
      <c r="D84" s="325">
        <f>SUM(D85:D85)</f>
        <v>0</v>
      </c>
      <c r="E84" s="646">
        <f>SUM(E85:E85)</f>
        <v>0</v>
      </c>
      <c r="F84" s="307"/>
    </row>
    <row r="85" spans="1:6" ht="12.75">
      <c r="A85" s="660" t="s">
        <v>55</v>
      </c>
      <c r="B85" s="231"/>
      <c r="C85" s="412"/>
      <c r="D85" s="329"/>
      <c r="E85" s="648"/>
      <c r="F85" s="649"/>
    </row>
    <row r="86" spans="1:6" ht="12.75">
      <c r="A86" s="659" t="s">
        <v>62</v>
      </c>
      <c r="B86" s="390" t="s">
        <v>76</v>
      </c>
      <c r="C86" s="324"/>
      <c r="D86" s="325">
        <f>SUM(D87:D87)</f>
        <v>0</v>
      </c>
      <c r="E86" s="646">
        <f>SUM(E87:E87)</f>
        <v>0</v>
      </c>
      <c r="F86" s="307"/>
    </row>
    <row r="87" spans="1:6" ht="12.75">
      <c r="A87" s="660" t="s">
        <v>55</v>
      </c>
      <c r="B87" s="231"/>
      <c r="C87" s="667"/>
      <c r="D87" s="329"/>
      <c r="E87" s="648"/>
      <c r="F87" s="649"/>
    </row>
    <row r="88" spans="1:6" ht="13.5" thickBot="1">
      <c r="A88" s="1061" t="s">
        <v>134</v>
      </c>
      <c r="B88" s="1062"/>
      <c r="C88" s="668"/>
      <c r="D88" s="669">
        <f>SUM(D76,D78,D80,D82,D84,D86)</f>
        <v>0</v>
      </c>
      <c r="E88" s="670">
        <f>SUM(E76,E78,E80,E82,E84,E86)</f>
        <v>0</v>
      </c>
      <c r="F88" s="671"/>
    </row>
    <row r="89" spans="1:6" ht="13.5" thickBot="1">
      <c r="A89" s="672" t="s">
        <v>130</v>
      </c>
      <c r="B89" s="673"/>
      <c r="C89" s="674"/>
      <c r="D89" s="675">
        <f>SUM(D74,D88)</f>
        <v>170112520</v>
      </c>
      <c r="E89" s="676">
        <f>SUM(E74,E88)</f>
        <v>181812520</v>
      </c>
      <c r="F89" s="677">
        <f>SUM(E89/D89)</f>
        <v>1.0687780064630164</v>
      </c>
    </row>
    <row r="90" spans="1:6" ht="13.5" thickBot="1">
      <c r="A90" s="678"/>
      <c r="B90" s="286"/>
      <c r="C90" s="517"/>
      <c r="D90" s="679"/>
      <c r="E90" s="341"/>
      <c r="F90" s="680"/>
    </row>
    <row r="91" spans="1:6" ht="13.5" thickBot="1">
      <c r="A91" s="1033" t="s">
        <v>1</v>
      </c>
      <c r="B91" s="1034"/>
      <c r="C91" s="282"/>
      <c r="D91" s="657">
        <f>SUM(D45,D89)</f>
        <v>931836501</v>
      </c>
      <c r="E91" s="681">
        <f>SUM(E45,E89)</f>
        <v>1025707505</v>
      </c>
      <c r="F91" s="682">
        <f>SUM(E91/D91)</f>
        <v>1.1007376335862165</v>
      </c>
    </row>
  </sheetData>
  <sheetProtection/>
  <mergeCells count="19">
    <mergeCell ref="F6:F7"/>
    <mergeCell ref="A35:D35"/>
    <mergeCell ref="A44:B44"/>
    <mergeCell ref="A91:B91"/>
    <mergeCell ref="A47:D47"/>
    <mergeCell ref="A74:B74"/>
    <mergeCell ref="A75:D75"/>
    <mergeCell ref="A88:B88"/>
    <mergeCell ref="C62:C70"/>
    <mergeCell ref="A1:F1"/>
    <mergeCell ref="A2:F2"/>
    <mergeCell ref="A45:B45"/>
    <mergeCell ref="A46:D46"/>
    <mergeCell ref="A6:B7"/>
    <mergeCell ref="C6:C7"/>
    <mergeCell ref="A8:D8"/>
    <mergeCell ref="A9:D9"/>
    <mergeCell ref="A22:D22"/>
    <mergeCell ref="A34:B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  <headerFooter alignWithMargins="0">
    <oddHeader>&amp;R&amp;"Arial,Félkövér"&amp;8 9.sz.mell. Solymár NK.Önk.&amp;"Arial,Normál"
2019. évi költségvetési rendeletéhez</oddHeader>
    <oddFooter>&amp;L&amp;"Arial,Normál"&amp;8&amp;D&amp;C&amp;"Arial,Normál"&amp;8&amp;N/&amp;P&amp;R&amp;"Arial,Normál"&amp;8&amp;F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Budaörs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darabos.orsolya</cp:lastModifiedBy>
  <cp:lastPrinted>2019-02-11T13:18:41Z</cp:lastPrinted>
  <dcterms:created xsi:type="dcterms:W3CDTF">2005-12-27T13:42:28Z</dcterms:created>
  <dcterms:modified xsi:type="dcterms:W3CDTF">2019-02-18T13:41:05Z</dcterms:modified>
  <cp:category/>
  <cp:version/>
  <cp:contentType/>
  <cp:contentStatus/>
</cp:coreProperties>
</file>